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W:\ЗАКУПКИ\07 - Тендеры 2021\014 - СМР Элистинская СЭС\Пакет ПДО\"/>
    </mc:Choice>
  </mc:AlternateContent>
  <bookViews>
    <workbookView xWindow="0" yWindow="0" windowWidth="19200" windowHeight="6760" tabRatio="915" firstSheet="1" activeTab="1"/>
  </bookViews>
  <sheets>
    <sheet name="проекты 2019" sheetId="5" state="hidden" r:id="rId1"/>
    <sheet name="ПК1 (1,2,3,4,5 этапы)" sheetId="20" r:id="rId2"/>
    <sheet name="ПК2 (1,2,3 этапы)" sheetId="22" r:id="rId3"/>
  </sheets>
  <externalReferences>
    <externalReference r:id="rId4"/>
  </externalReferences>
  <definedNames>
    <definedName name="_xlnm._FilterDatabase" localSheetId="0" hidden="1">'проекты 2019'!$B$2:$AI$33</definedName>
    <definedName name="_xlnm.Print_Area" localSheetId="1">'ПК1 (1,2,3,4,5 этапы)'!$A$1:$M$278</definedName>
    <definedName name="_xlnm.Print_Area" localSheetId="0">'проекты 2019'!$A$1:$AJ$33</definedName>
  </definedNames>
  <calcPr calcId="162913"/>
</workbook>
</file>

<file path=xl/calcChain.xml><?xml version="1.0" encoding="utf-8"?>
<calcChain xmlns="http://schemas.openxmlformats.org/spreadsheetml/2006/main">
  <c r="D143" i="22" l="1"/>
  <c r="D141" i="22"/>
  <c r="D134" i="22"/>
  <c r="D133" i="22"/>
  <c r="D132" i="22"/>
  <c r="D131" i="22"/>
  <c r="D130" i="22"/>
  <c r="D129" i="22"/>
  <c r="D126" i="22"/>
  <c r="D123" i="22"/>
  <c r="D120" i="22"/>
  <c r="D117" i="22"/>
  <c r="D116" i="22"/>
  <c r="D99" i="22"/>
  <c r="D97" i="22"/>
  <c r="D90" i="22"/>
  <c r="D89" i="22"/>
  <c r="D88" i="22"/>
  <c r="D87" i="22"/>
  <c r="D86" i="22"/>
  <c r="D85" i="22"/>
  <c r="D82" i="22"/>
  <c r="D79" i="22"/>
  <c r="D76" i="22"/>
  <c r="D73" i="22"/>
  <c r="D72" i="22"/>
  <c r="D69" i="22"/>
  <c r="D48" i="22"/>
  <c r="D46" i="22"/>
  <c r="D43" i="22"/>
  <c r="D37" i="22"/>
  <c r="D36" i="22"/>
  <c r="D35" i="22"/>
  <c r="D34" i="22"/>
  <c r="D33" i="22"/>
  <c r="D32" i="22"/>
  <c r="D28" i="22"/>
  <c r="D24" i="22"/>
  <c r="D21" i="22"/>
  <c r="D18" i="22"/>
  <c r="D17" i="22"/>
  <c r="D267" i="20"/>
  <c r="D266" i="20"/>
  <c r="D264" i="20"/>
  <c r="D257" i="20"/>
  <c r="D256" i="20"/>
  <c r="D255" i="20"/>
  <c r="D254" i="20"/>
  <c r="D253" i="20"/>
  <c r="D252" i="20"/>
  <c r="D251" i="20"/>
  <c r="D249" i="20"/>
  <c r="D246" i="20"/>
  <c r="D243" i="20"/>
  <c r="D240" i="20"/>
  <c r="D239" i="20"/>
  <c r="D223" i="20"/>
  <c r="D222" i="20"/>
  <c r="D220" i="20"/>
  <c r="D213" i="20"/>
  <c r="D212" i="20"/>
  <c r="D211" i="20"/>
  <c r="D210" i="20"/>
  <c r="D209" i="20"/>
  <c r="D208" i="20"/>
  <c r="D207" i="20"/>
  <c r="D205" i="20"/>
  <c r="D202" i="20"/>
  <c r="D199" i="20"/>
  <c r="D196" i="20"/>
  <c r="D195" i="20"/>
  <c r="D179" i="20"/>
  <c r="D178" i="20"/>
  <c r="D176" i="20"/>
  <c r="D169" i="20"/>
  <c r="D168" i="20"/>
  <c r="D167" i="20"/>
  <c r="D166" i="20"/>
  <c r="D165" i="20"/>
  <c r="D164" i="20"/>
  <c r="D163" i="20"/>
  <c r="D161" i="20"/>
  <c r="D158" i="20"/>
  <c r="D155" i="20"/>
  <c r="D152" i="20"/>
  <c r="D151" i="20"/>
  <c r="D135" i="20" l="1"/>
  <c r="D134" i="20"/>
  <c r="D132" i="20"/>
  <c r="D125" i="20"/>
  <c r="D124" i="20"/>
  <c r="D123" i="20"/>
  <c r="D122" i="20"/>
  <c r="D121" i="20"/>
  <c r="D120" i="20"/>
  <c r="D119" i="20"/>
  <c r="D117" i="20"/>
  <c r="D114" i="20"/>
  <c r="D111" i="20"/>
  <c r="D108" i="20"/>
  <c r="D107" i="20"/>
  <c r="D84" i="20" l="1"/>
  <c r="D74" i="20"/>
  <c r="D72" i="20"/>
  <c r="D68" i="20" l="1"/>
  <c r="D59" i="20" l="1"/>
  <c r="D58" i="20"/>
  <c r="D57" i="20"/>
  <c r="D60" i="20"/>
  <c r="D56" i="20" l="1"/>
  <c r="D55" i="20"/>
  <c r="D44" i="20"/>
  <c r="D35" i="20" l="1"/>
  <c r="D54" i="20" l="1"/>
  <c r="D53" i="20"/>
  <c r="D36" i="20"/>
  <c r="D30" i="20"/>
  <c r="D29" i="20"/>
  <c r="D16" i="20" l="1"/>
  <c r="D15" i="20"/>
  <c r="D19" i="20"/>
  <c r="C37" i="5"/>
  <c r="B37" i="5"/>
  <c r="B36" i="5"/>
  <c r="Y4" i="5"/>
  <c r="Z4" i="5" s="1"/>
  <c r="AA4" i="5" s="1"/>
  <c r="AB4" i="5" s="1"/>
  <c r="AC4" i="5" s="1"/>
  <c r="AD4" i="5" s="1"/>
  <c r="Y3" i="5"/>
  <c r="Z3" i="5" s="1"/>
  <c r="AA3" i="5" s="1"/>
  <c r="Y33" i="5"/>
  <c r="Z33" i="5" s="1"/>
  <c r="AA33" i="5" s="1"/>
  <c r="Y32" i="5"/>
  <c r="Z32" i="5" s="1"/>
  <c r="AA32" i="5" s="1"/>
  <c r="AB32" i="5" s="1"/>
  <c r="AC32" i="5" s="1"/>
  <c r="AD32" i="5" s="1"/>
  <c r="Y30" i="5"/>
  <c r="Z30" i="5" s="1"/>
  <c r="AA30" i="5" s="1"/>
  <c r="AB30" i="5" s="1"/>
  <c r="AC30" i="5" s="1"/>
  <c r="AD30" i="5" s="1"/>
  <c r="Y29" i="5"/>
  <c r="Z29" i="5" s="1"/>
  <c r="AA29" i="5" s="1"/>
  <c r="AB29" i="5" s="1"/>
  <c r="AC29" i="5" s="1"/>
  <c r="AD29" i="5" s="1"/>
  <c r="Y31" i="5"/>
  <c r="Z31" i="5" s="1"/>
  <c r="AA31" i="5" s="1"/>
  <c r="Y24" i="5"/>
  <c r="Z24" i="5" s="1"/>
  <c r="AA24" i="5" s="1"/>
  <c r="AB24" i="5" s="1"/>
  <c r="AC24" i="5" s="1"/>
  <c r="AD24" i="5" s="1"/>
  <c r="Y27" i="5"/>
  <c r="Z27" i="5" s="1"/>
  <c r="AA27" i="5" s="1"/>
  <c r="Y26" i="5"/>
  <c r="Z26" i="5" s="1"/>
  <c r="AA26" i="5" s="1"/>
  <c r="Y25" i="5"/>
  <c r="Z25" i="5" s="1"/>
  <c r="AA25" i="5" s="1"/>
  <c r="AB25" i="5" s="1"/>
  <c r="AC25" i="5" s="1"/>
  <c r="AD25" i="5" s="1"/>
  <c r="Y28" i="5"/>
  <c r="Z28" i="5" s="1"/>
  <c r="AA28" i="5" s="1"/>
  <c r="Y23" i="5"/>
  <c r="Z23" i="5" s="1"/>
  <c r="AA23" i="5" s="1"/>
  <c r="AB23" i="5" s="1"/>
  <c r="AC23" i="5" s="1"/>
  <c r="AD23" i="5" s="1"/>
  <c r="Y21" i="5"/>
  <c r="Z21" i="5" s="1"/>
  <c r="AA21" i="5" s="1"/>
  <c r="AB21" i="5" s="1"/>
  <c r="AC21" i="5" s="1"/>
  <c r="AD21" i="5" s="1"/>
  <c r="Y20" i="5"/>
  <c r="Z20" i="5" s="1"/>
  <c r="AA20" i="5" s="1"/>
  <c r="AB20" i="5" s="1"/>
  <c r="AC20" i="5" s="1"/>
  <c r="AD20" i="5" s="1"/>
  <c r="Y19" i="5"/>
  <c r="Z19" i="5" s="1"/>
  <c r="AA19" i="5" s="1"/>
  <c r="Y18" i="5"/>
  <c r="Z18" i="5" s="1"/>
  <c r="AA18" i="5" s="1"/>
  <c r="Y22" i="5"/>
  <c r="Z22" i="5" s="1"/>
  <c r="AA22" i="5" s="1"/>
  <c r="AB22" i="5" s="1"/>
  <c r="AC22" i="5" s="1"/>
  <c r="AD22" i="5" s="1"/>
  <c r="AF22" i="5" s="1"/>
  <c r="Y17" i="5"/>
  <c r="Z17" i="5" s="1"/>
  <c r="AA17" i="5" s="1"/>
  <c r="AB17" i="5" s="1"/>
  <c r="AC17" i="5" s="1"/>
  <c r="AD17" i="5" s="1"/>
  <c r="Y16" i="5"/>
  <c r="Z16" i="5" s="1"/>
  <c r="AA16" i="5" s="1"/>
  <c r="Y15" i="5"/>
  <c r="Z15" i="5" s="1"/>
  <c r="AA15" i="5" s="1"/>
  <c r="Y14" i="5"/>
  <c r="Z14" i="5" s="1"/>
  <c r="AA14" i="5" s="1"/>
  <c r="AB14" i="5" s="1"/>
  <c r="AC14" i="5" s="1"/>
  <c r="AD14" i="5" s="1"/>
  <c r="Y13" i="5"/>
  <c r="Z13" i="5" s="1"/>
  <c r="AA13" i="5" s="1"/>
  <c r="AB13" i="5" s="1"/>
  <c r="AC13" i="5" s="1"/>
  <c r="AD13" i="5" s="1"/>
  <c r="Y12" i="5"/>
  <c r="Z12" i="5" s="1"/>
  <c r="AA12" i="5" s="1"/>
  <c r="AB12" i="5" s="1"/>
  <c r="AC12" i="5" s="1"/>
  <c r="AD12" i="5" s="1"/>
  <c r="Y11" i="5"/>
  <c r="Z11" i="5" s="1"/>
  <c r="AA11" i="5" s="1"/>
  <c r="AB11" i="5" s="1"/>
  <c r="AC11" i="5" s="1"/>
  <c r="AD11" i="5" s="1"/>
  <c r="Y10" i="5"/>
  <c r="Z10" i="5" s="1"/>
  <c r="AA10" i="5" s="1"/>
  <c r="Y9" i="5"/>
  <c r="Z9" i="5" s="1"/>
  <c r="AA9" i="5" s="1"/>
  <c r="AB9" i="5" s="1"/>
  <c r="AC9" i="5" s="1"/>
  <c r="Y8" i="5"/>
  <c r="Z8" i="5" s="1"/>
  <c r="AA8" i="5" s="1"/>
  <c r="AB8" i="5" s="1"/>
  <c r="AC8" i="5" s="1"/>
  <c r="Y7" i="5"/>
  <c r="Z7" i="5" s="1"/>
  <c r="AA7" i="5" s="1"/>
  <c r="Y6" i="5"/>
  <c r="Z6" i="5" s="1"/>
  <c r="AA6" i="5" s="1"/>
  <c r="AB6" i="5" s="1"/>
  <c r="AC6" i="5" s="1"/>
  <c r="AD6" i="5" s="1"/>
  <c r="AE6" i="5" s="1"/>
  <c r="Y5" i="5"/>
  <c r="Z5" i="5" s="1"/>
  <c r="AA5" i="5" s="1"/>
  <c r="P9" i="5"/>
  <c r="P8" i="5"/>
  <c r="O8" i="5"/>
  <c r="O9" i="5"/>
  <c r="V84" i="5"/>
  <c r="V83" i="5"/>
  <c r="Y78" i="5"/>
  <c r="X78" i="5"/>
  <c r="W78" i="5"/>
  <c r="AN76" i="5"/>
  <c r="AM76" i="5"/>
  <c r="AL76" i="5"/>
  <c r="AK76" i="5"/>
  <c r="AJ76" i="5"/>
  <c r="AI76" i="5"/>
  <c r="AN75" i="5"/>
  <c r="AM75" i="5"/>
  <c r="AL75" i="5"/>
  <c r="AK75" i="5"/>
  <c r="AJ75" i="5"/>
  <c r="AI75" i="5"/>
  <c r="AH75" i="5"/>
  <c r="AG75" i="5"/>
  <c r="AF75" i="5"/>
  <c r="AE75" i="5"/>
  <c r="AD75" i="5"/>
  <c r="AC75" i="5"/>
  <c r="AB75" i="5"/>
  <c r="AA75" i="5"/>
  <c r="Z75" i="5"/>
  <c r="Y75" i="5"/>
  <c r="X75" i="5"/>
  <c r="W75" i="5"/>
  <c r="W57" i="5"/>
  <c r="V57" i="5"/>
  <c r="T57" i="5"/>
  <c r="AN81" i="5" s="1"/>
  <c r="S57" i="5"/>
  <c r="AN80" i="5" s="1"/>
  <c r="W56" i="5"/>
  <c r="V56" i="5"/>
  <c r="T56" i="5"/>
  <c r="AM81" i="5" s="1"/>
  <c r="S56" i="5"/>
  <c r="AM80" i="5" s="1"/>
  <c r="W55" i="5"/>
  <c r="V55" i="5"/>
  <c r="T55" i="5"/>
  <c r="AL81" i="5" s="1"/>
  <c r="S55" i="5"/>
  <c r="AL80" i="5" s="1"/>
  <c r="W54" i="5"/>
  <c r="V54" i="5"/>
  <c r="T54" i="5"/>
  <c r="AK81" i="5" s="1"/>
  <c r="S54" i="5"/>
  <c r="AK80" i="5" s="1"/>
  <c r="W53" i="5"/>
  <c r="V53" i="5"/>
  <c r="T53" i="5"/>
  <c r="AJ81" i="5" s="1"/>
  <c r="S53" i="5"/>
  <c r="AJ80" i="5" s="1"/>
  <c r="W52" i="5"/>
  <c r="V52" i="5"/>
  <c r="T52" i="5"/>
  <c r="AI81" i="5" s="1"/>
  <c r="S52" i="5"/>
  <c r="AI80" i="5" s="1"/>
  <c r="W51" i="5"/>
  <c r="V51" i="5"/>
  <c r="T51" i="5"/>
  <c r="AH81" i="5" s="1"/>
  <c r="S51" i="5"/>
  <c r="AH80" i="5" s="1"/>
  <c r="W50" i="5"/>
  <c r="V50" i="5"/>
  <c r="T50" i="5"/>
  <c r="AG81" i="5" s="1"/>
  <c r="S50" i="5"/>
  <c r="AG80" i="5" s="1"/>
  <c r="W49" i="5"/>
  <c r="V49" i="5"/>
  <c r="T49" i="5"/>
  <c r="AF81" i="5" s="1"/>
  <c r="S49" i="5"/>
  <c r="AF80" i="5" s="1"/>
  <c r="W48" i="5"/>
  <c r="V48" i="5"/>
  <c r="T48" i="5"/>
  <c r="AE81" i="5" s="1"/>
  <c r="S48" i="5"/>
  <c r="AE80" i="5" s="1"/>
  <c r="W47" i="5"/>
  <c r="V47" i="5"/>
  <c r="T47" i="5"/>
  <c r="AD81" i="5" s="1"/>
  <c r="S47" i="5"/>
  <c r="AD80" i="5" s="1"/>
  <c r="W46" i="5"/>
  <c r="V46" i="5"/>
  <c r="T46" i="5"/>
  <c r="AC81" i="5" s="1"/>
  <c r="S46" i="5"/>
  <c r="AC80" i="5" s="1"/>
  <c r="W45" i="5"/>
  <c r="V45" i="5"/>
  <c r="T45" i="5"/>
  <c r="AB81" i="5" s="1"/>
  <c r="S45" i="5"/>
  <c r="AB80" i="5" s="1"/>
  <c r="W44" i="5"/>
  <c r="V44" i="5"/>
  <c r="T44" i="5"/>
  <c r="S44" i="5"/>
  <c r="AA80" i="5" s="1"/>
  <c r="W43" i="5"/>
  <c r="V43" i="5"/>
  <c r="T43" i="5"/>
  <c r="W62" i="5" s="1"/>
  <c r="S43" i="5"/>
  <c r="Z80" i="5" s="1"/>
  <c r="AC40" i="5"/>
  <c r="AC39" i="5"/>
  <c r="AD9" i="5" l="1"/>
  <c r="AE9" i="5" s="1"/>
  <c r="AB7" i="5"/>
  <c r="AC7" i="5" s="1"/>
  <c r="AD7" i="5" s="1"/>
  <c r="AF7" i="5" s="1"/>
  <c r="AD8" i="5"/>
  <c r="AF8" i="5" s="1"/>
  <c r="W58" i="5"/>
  <c r="Z81" i="5"/>
  <c r="W84" i="5"/>
  <c r="X84" i="5" s="1"/>
  <c r="Y84" i="5" s="1"/>
  <c r="V58" i="5"/>
  <c r="B38" i="5"/>
  <c r="AB18" i="5"/>
  <c r="AC18" i="5" s="1"/>
  <c r="AD18" i="5" s="1"/>
  <c r="AF18" i="5" s="1"/>
  <c r="AB33" i="5"/>
  <c r="AC33" i="5" s="1"/>
  <c r="AD33" i="5" s="1"/>
  <c r="AE33" i="5" s="1"/>
  <c r="AB5" i="5"/>
  <c r="AC5" i="5" s="1"/>
  <c r="AD5" i="5" s="1"/>
  <c r="AF5" i="5" s="1"/>
  <c r="W63" i="5"/>
  <c r="W64" i="5" s="1"/>
  <c r="W65" i="5" s="1"/>
  <c r="W66" i="5" s="1"/>
  <c r="W67" i="5" s="1"/>
  <c r="W68" i="5" s="1"/>
  <c r="W69" i="5" s="1"/>
  <c r="W70" i="5" s="1"/>
  <c r="AB10" i="5"/>
  <c r="AC10" i="5" s="1"/>
  <c r="AD10" i="5" s="1"/>
  <c r="AF10" i="5" s="1"/>
  <c r="C36" i="5"/>
  <c r="C38" i="5" s="1"/>
  <c r="AB31" i="5"/>
  <c r="AC31" i="5" s="1"/>
  <c r="AD31" i="5" s="1"/>
  <c r="AF31" i="5" s="1"/>
  <c r="V62" i="5"/>
  <c r="V63" i="5" s="1"/>
  <c r="V64" i="5" s="1"/>
  <c r="V65" i="5" s="1"/>
  <c r="V66" i="5" s="1"/>
  <c r="V67" i="5" s="1"/>
  <c r="V68" i="5" s="1"/>
  <c r="V69" i="5" s="1"/>
  <c r="V70" i="5" s="1"/>
  <c r="W83" i="5"/>
  <c r="X83" i="5" s="1"/>
  <c r="Y83" i="5" s="1"/>
  <c r="Z83" i="5" s="1"/>
  <c r="AA83" i="5" s="1"/>
  <c r="AB83" i="5" s="1"/>
  <c r="AC83" i="5" s="1"/>
  <c r="AD83" i="5" s="1"/>
  <c r="AE83" i="5" s="1"/>
  <c r="AF83" i="5" s="1"/>
  <c r="AG83" i="5" s="1"/>
  <c r="AH83" i="5" s="1"/>
  <c r="AI83" i="5" s="1"/>
  <c r="AJ83" i="5" s="1"/>
  <c r="AK83" i="5" s="1"/>
  <c r="AL83" i="5" s="1"/>
  <c r="AM83" i="5" s="1"/>
  <c r="AN83" i="5" s="1"/>
  <c r="AB16" i="5"/>
  <c r="AC16" i="5" s="1"/>
  <c r="AD16" i="5" s="1"/>
  <c r="AF16" i="5" s="1"/>
  <c r="AF32" i="5"/>
  <c r="AE32" i="5"/>
  <c r="AE23" i="5"/>
  <c r="AF23" i="5"/>
  <c r="AF29" i="5"/>
  <c r="AE29" i="5"/>
  <c r="AF13" i="5"/>
  <c r="AE13" i="5"/>
  <c r="AE4" i="5"/>
  <c r="AF4" i="5"/>
  <c r="AF25" i="5"/>
  <c r="AE25" i="5"/>
  <c r="AE14" i="5"/>
  <c r="AF14" i="5"/>
  <c r="AE30" i="5"/>
  <c r="AF30" i="5"/>
  <c r="AB26" i="5"/>
  <c r="AC26" i="5" s="1"/>
  <c r="AD26" i="5" s="1"/>
  <c r="AB19" i="5"/>
  <c r="AC19" i="5" s="1"/>
  <c r="AD19" i="5" s="1"/>
  <c r="AF21" i="5"/>
  <c r="AE21" i="5"/>
  <c r="AF20" i="5"/>
  <c r="AE20" i="5"/>
  <c r="AF24" i="5"/>
  <c r="AE24" i="5"/>
  <c r="AF11" i="5"/>
  <c r="AE11" i="5"/>
  <c r="AF17" i="5"/>
  <c r="AE17" i="5"/>
  <c r="AF12" i="5"/>
  <c r="AE12" i="5"/>
  <c r="AE22" i="5"/>
  <c r="AB3" i="5"/>
  <c r="AC3" i="5" s="1"/>
  <c r="AD3" i="5" s="1"/>
  <c r="AB15" i="5"/>
  <c r="AC15" i="5" s="1"/>
  <c r="AD15" i="5" s="1"/>
  <c r="AA81" i="5"/>
  <c r="AB27" i="5"/>
  <c r="AC27" i="5" s="1"/>
  <c r="AD27" i="5" s="1"/>
  <c r="T58" i="5"/>
  <c r="AB28" i="5"/>
  <c r="AC28" i="5" s="1"/>
  <c r="AD28" i="5" s="1"/>
  <c r="AF6" i="5"/>
  <c r="S58" i="5"/>
  <c r="AE8" i="5" l="1"/>
  <c r="AF9" i="5"/>
  <c r="AE7" i="5"/>
  <c r="AE16" i="5"/>
  <c r="AF33" i="5"/>
  <c r="AE5" i="5"/>
  <c r="Z84" i="5"/>
  <c r="AA84" i="5" s="1"/>
  <c r="AB84" i="5" s="1"/>
  <c r="AC84" i="5" s="1"/>
  <c r="AD84" i="5" s="1"/>
  <c r="AE84" i="5" s="1"/>
  <c r="AF84" i="5" s="1"/>
  <c r="AG84" i="5" s="1"/>
  <c r="AH84" i="5" s="1"/>
  <c r="AI84" i="5" s="1"/>
  <c r="AJ84" i="5" s="1"/>
  <c r="AK84" i="5" s="1"/>
  <c r="AL84" i="5" s="1"/>
  <c r="AM84" i="5" s="1"/>
  <c r="AN84" i="5" s="1"/>
  <c r="AE18" i="5"/>
  <c r="AE31" i="5"/>
  <c r="AE10" i="5"/>
  <c r="AF27" i="5"/>
  <c r="AE27" i="5"/>
  <c r="AE15" i="5"/>
  <c r="AF15" i="5"/>
  <c r="AF19" i="5"/>
  <c r="AE19" i="5"/>
  <c r="AF26" i="5"/>
  <c r="AE26" i="5"/>
  <c r="AF28" i="5"/>
  <c r="AE28" i="5"/>
  <c r="AE3" i="5"/>
  <c r="AF3" i="5"/>
</calcChain>
</file>

<file path=xl/comments1.xml><?xml version="1.0" encoding="utf-8"?>
<comments xmlns="http://schemas.openxmlformats.org/spreadsheetml/2006/main">
  <authors>
    <author>Khafizov Aydar</author>
  </authors>
  <commentList>
    <comment ref="C7" authorId="0" shapeId="0">
      <text>
        <r>
          <rPr>
            <b/>
            <sz val="9"/>
            <color indexed="81"/>
            <rFont val="Tahoma"/>
            <family val="2"/>
            <charset val="204"/>
          </rPr>
          <t>Khafizov Aydar:</t>
        </r>
        <r>
          <rPr>
            <sz val="9"/>
            <color indexed="81"/>
            <rFont val="Tahoma"/>
            <family val="2"/>
            <charset val="204"/>
          </rPr>
          <t xml:space="preserve">
В случае, если останутся модули от экспорта и будут офорлмены ЗУ и ТП - есть авариант строительства в 2018 г.</t>
        </r>
      </text>
    </comment>
  </commentList>
</comments>
</file>

<file path=xl/sharedStrings.xml><?xml version="1.0" encoding="utf-8"?>
<sst xmlns="http://schemas.openxmlformats.org/spreadsheetml/2006/main" count="1873" uniqueCount="645">
  <si>
    <t>Начало строительства</t>
  </si>
  <si>
    <t>Статус по ЗУ</t>
  </si>
  <si>
    <t>Статус по ТП</t>
  </si>
  <si>
    <t>?</t>
  </si>
  <si>
    <t>АСТ - Саратовская СЭС-4</t>
  </si>
  <si>
    <t>Наименование проекта</t>
  </si>
  <si>
    <t>Код ГТП</t>
  </si>
  <si>
    <t>Руст</t>
  </si>
  <si>
    <t>GVIE0252</t>
  </si>
  <si>
    <t>Республика Башкортостан</t>
  </si>
  <si>
    <t>Оренбургская область</t>
  </si>
  <si>
    <t>Саратовская область</t>
  </si>
  <si>
    <t>Республика Бурятия</t>
  </si>
  <si>
    <t>Республика Калмыкия</t>
  </si>
  <si>
    <t>да</t>
  </si>
  <si>
    <t>нет</t>
  </si>
  <si>
    <r>
      <t xml:space="preserve">Крайняя дата 
</t>
    </r>
    <r>
      <rPr>
        <sz val="8"/>
        <color theme="1"/>
        <rFont val="Calibri"/>
        <family val="2"/>
        <charset val="204"/>
        <scheme val="minor"/>
      </rPr>
      <t>(с учетом грейс 
+24м просрочки)</t>
    </r>
  </si>
  <si>
    <t>Дата 
по ДПМ ВИЭ</t>
  </si>
  <si>
    <t>ОПВ</t>
  </si>
  <si>
    <t>Субъект РФ ДПМ</t>
  </si>
  <si>
    <t>Возм-сть грейс</t>
  </si>
  <si>
    <t>Тип СМ</t>
  </si>
  <si>
    <t>Примечание</t>
  </si>
  <si>
    <t>Чесменская СЭС</t>
  </si>
  <si>
    <t>Бородиновская СЭС</t>
  </si>
  <si>
    <t>Заря СЭС</t>
  </si>
  <si>
    <t>Челябинская область</t>
  </si>
  <si>
    <t>Иркутская область</t>
  </si>
  <si>
    <t>GVIE0340</t>
  </si>
  <si>
    <t>GVIE0343</t>
  </si>
  <si>
    <t>GVIE0349</t>
  </si>
  <si>
    <t>из них со штрафом</t>
  </si>
  <si>
    <t>Итого срок действия ДПМ ВИЭ</t>
  </si>
  <si>
    <t>Мес.без оплаты ДПМ ВИЭ</t>
  </si>
  <si>
    <t>АСТ</t>
  </si>
  <si>
    <t>хит</t>
  </si>
  <si>
    <t>хелиос</t>
  </si>
  <si>
    <t>ГЭР</t>
  </si>
  <si>
    <t>Переволоцкая СЭС (2 очередь)</t>
  </si>
  <si>
    <t>АСТ - Оренбургская СЭС-8</t>
  </si>
  <si>
    <t>АСТ - Алтайская СЭС-3</t>
  </si>
  <si>
    <t>АСТ - Алтайская СЭС-7</t>
  </si>
  <si>
    <t>АСТ - Омская СЭС-1</t>
  </si>
  <si>
    <t>АСТ - Омская СЭС-2</t>
  </si>
  <si>
    <t>Чебеньковская СЭС</t>
  </si>
  <si>
    <t>Бурибаевская СЭС-3</t>
  </si>
  <si>
    <t>СЭС Дергачевская</t>
  </si>
  <si>
    <t>СЭС Алейская</t>
  </si>
  <si>
    <t>СЭС Окино-Ключи</t>
  </si>
  <si>
    <t>СЭС Нововаршавская</t>
  </si>
  <si>
    <t>СЭС Русская поляна</t>
  </si>
  <si>
    <t>СЭС Алгайская</t>
  </si>
  <si>
    <t>СЭС Акъяр</t>
  </si>
  <si>
    <t>СЭС Удинская-1</t>
  </si>
  <si>
    <t>СЭС Удинская-2</t>
  </si>
  <si>
    <t>СЭС Агинская</t>
  </si>
  <si>
    <t>СЭС Городская</t>
  </si>
  <si>
    <t>СЭС Павлоградская</t>
  </si>
  <si>
    <t>СЭС Котово</t>
  </si>
  <si>
    <t>СЭС Шильдинская</t>
  </si>
  <si>
    <t>СЭС Борзя Западная</t>
  </si>
  <si>
    <t>СЭС Курьинская</t>
  </si>
  <si>
    <t>Алтайский край</t>
  </si>
  <si>
    <t>Омская область</t>
  </si>
  <si>
    <t>Забайкальский край</t>
  </si>
  <si>
    <t xml:space="preserve">Волгоградская область </t>
  </si>
  <si>
    <t>GVIE0429</t>
  </si>
  <si>
    <t>GVIE0428</t>
  </si>
  <si>
    <t>GVIE0425</t>
  </si>
  <si>
    <t>GVIE0426</t>
  </si>
  <si>
    <t>GVIE0427</t>
  </si>
  <si>
    <t>GVIE0417</t>
  </si>
  <si>
    <t>GVIE0602</t>
  </si>
  <si>
    <t>GVIE0603</t>
  </si>
  <si>
    <t>GVIE0695</t>
  </si>
  <si>
    <t>GVIE0694</t>
  </si>
  <si>
    <t>GVIE0681</t>
  </si>
  <si>
    <t>GVIE0671</t>
  </si>
  <si>
    <t>GVIE0682</t>
  </si>
  <si>
    <t>GVIE0683</t>
  </si>
  <si>
    <t>GVIE0680</t>
  </si>
  <si>
    <t>GVIE0678</t>
  </si>
  <si>
    <t>GVIE0677</t>
  </si>
  <si>
    <t>GVIE0676</t>
  </si>
  <si>
    <t>GVIE0691</t>
  </si>
  <si>
    <t>GVIE0688</t>
  </si>
  <si>
    <t>GVIE0689</t>
  </si>
  <si>
    <t>GVIE0679</t>
  </si>
  <si>
    <t>GVIE0690</t>
  </si>
  <si>
    <t>GVIE0687</t>
  </si>
  <si>
    <t>Дата оформления Договора ТП</t>
  </si>
  <si>
    <t>Уровень напряжения, кВ</t>
  </si>
  <si>
    <t>Удаленность ЗУ 
от ПС/дороги, км</t>
  </si>
  <si>
    <t>ЮЛ ДПМ</t>
  </si>
  <si>
    <t>Заказчик по ГенПодряду</t>
  </si>
  <si>
    <r>
      <t xml:space="preserve">Период стройки
</t>
    </r>
    <r>
      <rPr>
        <sz val="9"/>
        <color theme="1"/>
        <rFont val="Calibri"/>
        <family val="2"/>
        <charset val="204"/>
        <scheme val="minor"/>
      </rPr>
      <t>(зима/лето/весна/осень)</t>
    </r>
  </si>
  <si>
    <t>Мин.компл для банка до</t>
  </si>
  <si>
    <t>Уточненное место размещения</t>
  </si>
  <si>
    <t>Место размещения (Субъект РФ)</t>
  </si>
  <si>
    <t>Объект (Руст)</t>
  </si>
  <si>
    <t>Год строительства</t>
  </si>
  <si>
    <t>Завершение монтажа ФЭМ</t>
  </si>
  <si>
    <t>Завершение строительства без ФЭМ</t>
  </si>
  <si>
    <t>Ввод объекта в эксплуатацию</t>
  </si>
  <si>
    <t>Готовность к поставке мощности</t>
  </si>
  <si>
    <r>
      <t xml:space="preserve">Плановая дата
</t>
    </r>
    <r>
      <rPr>
        <sz val="8"/>
        <color theme="1"/>
        <rFont val="Calibri"/>
        <family val="2"/>
        <charset val="204"/>
        <scheme val="minor"/>
      </rPr>
      <t>(норма 2.5-3 м после ввода в экспл)</t>
    </r>
  </si>
  <si>
    <t>Всего</t>
  </si>
  <si>
    <t>Итого</t>
  </si>
  <si>
    <t>Остаток</t>
  </si>
  <si>
    <t>Договор на ТП подписан</t>
  </si>
  <si>
    <t>Перенос даты на 12 месяцев (без штрафа)
Вопрос о переносе региона решить после изменения даты, но не позднее 01.09.2018. Перенос региона.</t>
  </si>
  <si>
    <t>янв</t>
  </si>
  <si>
    <t>фев</t>
  </si>
  <si>
    <t>мар</t>
  </si>
  <si>
    <t>апр</t>
  </si>
  <si>
    <t>май</t>
  </si>
  <si>
    <t>июн</t>
  </si>
  <si>
    <t>июл</t>
  </si>
  <si>
    <t>авг</t>
  </si>
  <si>
    <t>сен</t>
  </si>
  <si>
    <t>окт</t>
  </si>
  <si>
    <t>ноя</t>
  </si>
  <si>
    <t>дек</t>
  </si>
  <si>
    <t>тплюс хит</t>
  </si>
  <si>
    <t>сэс хелиос</t>
  </si>
  <si>
    <t>сэс хит</t>
  </si>
  <si>
    <t>Участок -бывший аэродром, в ведении Росимущества, в наст. Время идет работа по передаче муниципалитету.</t>
  </si>
  <si>
    <t>Договор аренды ЗУ оформлен, формируется участок под подъездную дорогу</t>
  </si>
  <si>
    <t>Бурибаевская СЭС-3 25 МВт</t>
  </si>
  <si>
    <t>поселок Переволоцкий</t>
  </si>
  <si>
    <t>Джидинский район</t>
  </si>
  <si>
    <t>Срок поставки СМ по Балансу ФЭМ</t>
  </si>
  <si>
    <t>Срок поставки СМ не позднее</t>
  </si>
  <si>
    <t>№</t>
  </si>
  <si>
    <t>Участок выбран, сформирован, формируется договор аренды ЗУ</t>
  </si>
  <si>
    <t>GVIE0836</t>
  </si>
  <si>
    <t>СЭС-2018-3 Элистинская СЭС-1</t>
  </si>
  <si>
    <t>Чемальская СЭС 10 МВт</t>
  </si>
  <si>
    <t>Республика Алтай</t>
  </si>
  <si>
    <t xml:space="preserve"> Участок сформирован, ведутся работы по изменению ВРИ</t>
  </si>
  <si>
    <t>Участок выбран, формируется</t>
  </si>
  <si>
    <t>GVIE0825</t>
  </si>
  <si>
    <t>GVIE0824</t>
  </si>
  <si>
    <t>с. Амур Усть-Коксинский район</t>
  </si>
  <si>
    <t>Перенос региона выполнен</t>
  </si>
  <si>
    <t>Договор аренды ЗУ оформлен, ведестя работа по снижению кадастровой стоимости, изменению конфигурации</t>
  </si>
  <si>
    <t xml:space="preserve"> Участок сформирован, ведутся работы по изменению категории</t>
  </si>
  <si>
    <t>Договор аренды ЗУ оформлен, оформляется участок под подъездную дорогу</t>
  </si>
  <si>
    <t>2021</t>
  </si>
  <si>
    <t>2022</t>
  </si>
  <si>
    <t>Перенос даты выполнен.
Вопрос о переносе региона решить после изменения даты, но не позднее 01.09.2018. Перенос региона.</t>
  </si>
  <si>
    <t>Требуется перенос региона</t>
  </si>
  <si>
    <t>Количество проектов</t>
  </si>
  <si>
    <t>Суммарная мощность</t>
  </si>
  <si>
    <t>Перечень проектов АСТ и ГЭР с началом строительства в 2019-2020 годах</t>
  </si>
  <si>
    <t>Элистинская СЭС  (Калмыкская СЭС-2) 45 МВт</t>
  </si>
  <si>
    <t>Усть-Канская СЭС-2 25 МВт</t>
  </si>
  <si>
    <t>Чита/Кызыл</t>
  </si>
  <si>
    <t>Усть-Коксинская СЭС 40 МВт</t>
  </si>
  <si>
    <t>Астраханская область</t>
  </si>
  <si>
    <t>Хоринский район, с. Хоринск</t>
  </si>
  <si>
    <t>с. Домбаровка, Домбаровского района</t>
  </si>
  <si>
    <t>с. Малые Дербеты Малодербетовского района</t>
  </si>
  <si>
    <t>пгт Лиман</t>
  </si>
  <si>
    <t>с. Иня, Онгудайский район</t>
  </si>
  <si>
    <t>Республики Алтай</t>
  </si>
  <si>
    <t>с. Анос, Чемальский район</t>
  </si>
  <si>
    <t>г. Элиста, Элистинский район</t>
  </si>
  <si>
    <t xml:space="preserve"> с. Бурибай, Хайбуллинский район</t>
  </si>
  <si>
    <t>Дергачёвская СЭС  60 МВт</t>
  </si>
  <si>
    <t>п.г.т. Дергачи, Дергачевский район</t>
  </si>
  <si>
    <t>Малодербетовская СЭС 38,5 МВт</t>
  </si>
  <si>
    <t>Лиманская СЭС 30 МВт</t>
  </si>
  <si>
    <t>Хоринская СЭС 15 МВт</t>
  </si>
  <si>
    <t>Переволоцкая СЭС-2 10 МВт</t>
  </si>
  <si>
    <t>Домбаровская СЭС 25 МВт</t>
  </si>
  <si>
    <t>Ининская СЭС-2 15 МВт</t>
  </si>
  <si>
    <t>с. Усть-Кан, Усть-Канский район</t>
  </si>
  <si>
    <t xml:space="preserve"> Республика Алтай</t>
  </si>
  <si>
    <t>с. Нижний Торей, Джидинский район</t>
  </si>
  <si>
    <t>Торейская СЭС 50 МВт</t>
  </si>
  <si>
    <t>Торейская СЭС 50 МВт (1 очередь 20 МВт)</t>
  </si>
  <si>
    <t>Торейская СЭС 50 МВт (2 очередь  15 МВт)</t>
  </si>
  <si>
    <t>Торейская СЭС 50 МВт (3 очередь  15 МВт)</t>
  </si>
  <si>
    <t>Яшкульская СЭС 50 МВт</t>
  </si>
  <si>
    <t>Яшкульская СЭС 50 МВт (1 очередь 20 МВт)</t>
  </si>
  <si>
    <t>Яшкульская СЭС 50 МВт (2 очередь 15 МВт)</t>
  </si>
  <si>
    <t>Яшкульская СЭС 50 МВт (3 очередь 15 МВт)</t>
  </si>
  <si>
    <t>п. Яшкуль, Яшкульский район</t>
  </si>
  <si>
    <t>Джидинская СЭС 30 МВт</t>
  </si>
  <si>
    <t>Читниская /Тывинская СЭС 20 МВт</t>
  </si>
  <si>
    <t>Возможно потребуется перенос региона</t>
  </si>
  <si>
    <t>Забайкальский край/Республика Тыва</t>
  </si>
  <si>
    <t>Павлоградская СЭС 20 МВт</t>
  </si>
  <si>
    <t>Курьинская СЭС 30 МВт</t>
  </si>
  <si>
    <t>с. Курья, Курьинский район</t>
  </si>
  <si>
    <t>Бурибаевская СЭС (3 очередь) 25 МВт</t>
  </si>
  <si>
    <t>Усть-канская СЭС (2 очередь) 25 МВт</t>
  </si>
  <si>
    <t>Малодербетовская СЭС 38,5 МВт (1 очередь  15 МВт)</t>
  </si>
  <si>
    <t>Малодербетовская СЭС 38,5 МВт (2 очередь  23,5 МВт)</t>
  </si>
  <si>
    <t>Лиманская СЭС 30 МВт (1 очередь 15 МВт)</t>
  </si>
  <si>
    <t>Лиманская СЭС 30 МВт (2 очередь 15 МВт)</t>
  </si>
  <si>
    <t>Переволоцкая СЭС (2 очередь 10 МВт)</t>
  </si>
  <si>
    <t>Ининская СЭС (2 очередь 15 МВт)</t>
  </si>
  <si>
    <t>Усть-Коксинская СЭС 40 МВт (1 очередь 10 МВт)</t>
  </si>
  <si>
    <t>Усть-Коксинская СЭС 40 МВт (2 очередь 10 МВт)</t>
  </si>
  <si>
    <t>Усть-Коксинская СЭС 40 МВт (3 очередь 15 МВт)</t>
  </si>
  <si>
    <t>Усть-Коксинская СЭС 40 МВт (4 очередь 5 МВт)</t>
  </si>
  <si>
    <t>Джидинская СЭС 30 МВт (1 очередь 15 МВт)</t>
  </si>
  <si>
    <t>Джидинская СЭС 30 МВт (2 очередь 15 МВт)</t>
  </si>
  <si>
    <t>Курьинская СЭС 30 МВт (1 очередь 15 МВт)</t>
  </si>
  <si>
    <t>Курьинская СЭС 30 МВт (2 очередь 15 МВт)</t>
  </si>
  <si>
    <t>Наименование объекта 
(для каждого объекта выпускается свой
комплект ПД и РД)</t>
  </si>
  <si>
    <t>СЭС-2018-2 Усть-Коксинская СЭС-4</t>
  </si>
  <si>
    <t>СЭС-2018-1 Чемальская СЭС</t>
  </si>
  <si>
    <t>Дергачёвская СЭС 60 МВт (1 очередь 25 МВт)</t>
  </si>
  <si>
    <t>Дергачёвская СЭС  60 МВт (2 очередь 15 МВт)</t>
  </si>
  <si>
    <t>Дергачёвская СЭС  60 МВт (3 очередь 20 МВт)</t>
  </si>
  <si>
    <t>Сводный график стоимости и сроков выполнения Работ</t>
  </si>
  <si>
    <t xml:space="preserve">№ </t>
  </si>
  <si>
    <t>Наименование  работ и затрат</t>
  </si>
  <si>
    <t>ед.изм.</t>
  </si>
  <si>
    <t>кол-во</t>
  </si>
  <si>
    <t>Этап 1.</t>
  </si>
  <si>
    <t>м.кв.</t>
  </si>
  <si>
    <t>комплекс</t>
  </si>
  <si>
    <t>га</t>
  </si>
  <si>
    <t>шт</t>
  </si>
  <si>
    <t>шт.</t>
  </si>
  <si>
    <t>км</t>
  </si>
  <si>
    <t>Монтаж кабельной продукции, согласно РД.</t>
  </si>
  <si>
    <t>18</t>
  </si>
  <si>
    <t>19</t>
  </si>
  <si>
    <t>20</t>
  </si>
  <si>
    <t>21</t>
  </si>
  <si>
    <t>24</t>
  </si>
  <si>
    <t>25</t>
  </si>
  <si>
    <t>27</t>
  </si>
  <si>
    <t>28</t>
  </si>
  <si>
    <t xml:space="preserve">Физические объемы </t>
  </si>
  <si>
    <t>1</t>
  </si>
  <si>
    <t>2</t>
  </si>
  <si>
    <t>к-т</t>
  </si>
  <si>
    <t>30</t>
  </si>
  <si>
    <t>17</t>
  </si>
  <si>
    <t>Физические объемы</t>
  </si>
  <si>
    <t>14</t>
  </si>
  <si>
    <t>3</t>
  </si>
  <si>
    <t>4</t>
  </si>
  <si>
    <t>5</t>
  </si>
  <si>
    <t>10</t>
  </si>
  <si>
    <t>11</t>
  </si>
  <si>
    <t>13</t>
  </si>
  <si>
    <t>13.1</t>
  </si>
  <si>
    <t>13.2</t>
  </si>
  <si>
    <t>31</t>
  </si>
  <si>
    <t>Организация ПТО на объекте в соответствии с требованиями ТЗ на СМР на весь период строительства</t>
  </si>
  <si>
    <t>компл.</t>
  </si>
  <si>
    <t>месяц</t>
  </si>
  <si>
    <t>Устройство склада временного хранения (СВХ) на стройплощадке в т.ч. Охрана (Приложение №4.1, ТЗ на СМР)</t>
  </si>
  <si>
    <t>6.1</t>
  </si>
  <si>
    <t xml:space="preserve">Монтаж, устройство фундаментов под модульные здания, изготовление металлоконструкций: </t>
  </si>
  <si>
    <t>14.1</t>
  </si>
  <si>
    <t>14.2</t>
  </si>
  <si>
    <t>п.м.</t>
  </si>
  <si>
    <t>9</t>
  </si>
  <si>
    <t>11.2</t>
  </si>
  <si>
    <t>15</t>
  </si>
  <si>
    <t>22</t>
  </si>
  <si>
    <t>23</t>
  </si>
  <si>
    <t>29</t>
  </si>
  <si>
    <t>32</t>
  </si>
  <si>
    <t>Монтаж столов под фотоэлектрические модули в т.ч. фундамент:</t>
  </si>
  <si>
    <t>7.1</t>
  </si>
  <si>
    <t>8</t>
  </si>
  <si>
    <t>6</t>
  </si>
  <si>
    <t>Монтаж ОПУ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</si>
  <si>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Монтаж электротехнического оборудования и модульных зданий:</t>
  </si>
  <si>
    <t>м2</t>
  </si>
  <si>
    <t xml:space="preserve"> Объект "Элистинская СЭС 115,6 МВт. I пусковой комплекс 78 МВт (1 этап – 18 МВт)"</t>
  </si>
  <si>
    <t xml:space="preserve"> Объект "Элистинская СЭС 115,6 МВт. I пусковой комплекс 78 МВт (2 этап – 15 МВт)"</t>
  </si>
  <si>
    <t xml:space="preserve"> Объект "Элистинская СЭС 115,6 МВт. I пусковой комплекс 78 МВт (4 этап – 15 МВт)"</t>
  </si>
  <si>
    <t xml:space="preserve"> Объект "Элистинская СЭС 115,6 МВт. I пусковой комплекс 78 МВт (5 этап – 15 МВт)"</t>
  </si>
  <si>
    <t>II пусковой комплекс 37,6 МВт (1 этап – 15 МВт, 2 этап – 17 МВт, 3 этап – 5,6 МВт)</t>
  </si>
  <si>
    <t>Этап 3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</si>
  <si>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 этап Монтаж стрингового инвертора</t>
  </si>
  <si>
    <t>2 этап Монтаж стрингового инвертора</t>
  </si>
  <si>
    <t>3 этап Монтаж стрингового инвертора</t>
  </si>
  <si>
    <t>4 этап Монтаж стрингового инвертора</t>
  </si>
  <si>
    <t>5 этап Монтаж стрингового инвертора</t>
  </si>
  <si>
    <t>Монтаж ЗРУ-1 35 кВ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</si>
  <si>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 этап Монтаж и расключение штекерного разъема Y-коннектора (1 шт.) и подключаемых к нему МС-коннекторов (3 шт.)</t>
  </si>
  <si>
    <t>2 этап Монтаж и расключение штекерного разъема Y-коннектора (1 шт.) и подключаемых к нему МС-коннекторов (3 шт.)</t>
  </si>
  <si>
    <t>3 этап Монтаж и расключение штекерного разъема Y-коннектора (1 шт.) и подключаемых к нему МС-коннекторов (3 шт.)</t>
  </si>
  <si>
    <t>4 этап Монтаж и расключение штекерного разъема Y-коннектора (1 шт.) и подключаемых к нему МС-коннекторов (3 шт.)</t>
  </si>
  <si>
    <t>5 этап Монтаж и расключение штекерного разъема Y-коннектора (1 шт.) и подключаемых к нему МС-коннекторов (3 шт.)</t>
  </si>
  <si>
    <t>1 этап Устройство электроснабжения для строительного городка для нужд СМР, проведения строительно-монтажных и пуско-наладочных работ работ силами Подрядчика и смежных организаций участвующих в строительстве СЭС мощностью не менее 100 кВт, включая монтаж временного узла учета (при необходимости), прокладку кабеля до строительного городка, а также поставку необходимого оборудования и материалов (ТЗ на СМР).</t>
  </si>
  <si>
    <t>Срок выполнения работ</t>
  </si>
  <si>
    <t>15.02.21 - 28.02.21</t>
  </si>
  <si>
    <t>01.03.21 - 31.03.21</t>
  </si>
  <si>
    <t>01.04.21 - 30.04.21</t>
  </si>
  <si>
    <t>01.05.21 - 31.05.21</t>
  </si>
  <si>
    <t>01.06.21 - 30.06.21</t>
  </si>
  <si>
    <t>01.07.21 - 31.07.21</t>
  </si>
  <si>
    <t>01.08.21 - 31.08.21</t>
  </si>
  <si>
    <t>01.09.21 - 30.09.21</t>
  </si>
  <si>
    <t>01.10.21 - 31.10.21</t>
  </si>
  <si>
    <t>01.11.21 - 30.11.21</t>
  </si>
  <si>
    <t>01.12.21 - 31.12.21</t>
  </si>
  <si>
    <t>01.01.22 - 31.01.22</t>
  </si>
  <si>
    <t>01.02.22 - 28.02.22</t>
  </si>
  <si>
    <t>01.03.22 - 31.03.22</t>
  </si>
  <si>
    <t>01.04.22 - 30.04.22</t>
  </si>
  <si>
    <t>01.05.22 - 31.05.22</t>
  </si>
  <si>
    <t>01.06.22 - 30.06.22</t>
  </si>
  <si>
    <t>Этап 2</t>
  </si>
  <si>
    <t>Этап 3</t>
  </si>
  <si>
    <t>кв.м</t>
  </si>
  <si>
    <t>15.03.21</t>
  </si>
  <si>
    <t>30.09.21</t>
  </si>
  <si>
    <t>15.08.21</t>
  </si>
  <si>
    <t>15.04.21</t>
  </si>
  <si>
    <t>15.04.22</t>
  </si>
  <si>
    <t>16.08.21</t>
  </si>
  <si>
    <t>15.06.21</t>
  </si>
  <si>
    <t>16.06.21</t>
  </si>
  <si>
    <t>15.07.21</t>
  </si>
  <si>
    <t>16.07.21</t>
  </si>
  <si>
    <t>01.07.21-15.07.21</t>
  </si>
  <si>
    <t>01.08.21-15.08.21</t>
  </si>
  <si>
    <t>15.10.21</t>
  </si>
  <si>
    <t>15.11.21</t>
  </si>
  <si>
    <t>20.08.21</t>
  </si>
  <si>
    <t>20.07.21</t>
  </si>
  <si>
    <t>15.03.22</t>
  </si>
  <si>
    <t>15.05.21</t>
  </si>
  <si>
    <t>15.05.22</t>
  </si>
  <si>
    <t>15.09.21</t>
  </si>
  <si>
    <t>01.07.21 - 15.07.21</t>
  </si>
  <si>
    <t>15.07.21 - 31.07.21</t>
  </si>
  <si>
    <t>01.11.21 - 15.11.21</t>
  </si>
  <si>
    <t>01.08.21 - 15.08.21</t>
  </si>
  <si>
    <t>01.03.21 - 15.03.21</t>
  </si>
  <si>
    <t>15.07.21 - 25.07.21</t>
  </si>
  <si>
    <t>25.07.21 - 31.07.21</t>
  </si>
  <si>
    <t>10.05.21</t>
  </si>
  <si>
    <t>11.05.21</t>
  </si>
  <si>
    <t>01.03.22 - 15.03.22</t>
  </si>
  <si>
    <t>11.07.21</t>
  </si>
  <si>
    <t>15.05.23</t>
  </si>
  <si>
    <t>1 этап Пуско-наладочные работы СЭС (включая высоковольтные испытания), в т.ч. СОП</t>
  </si>
  <si>
    <t>2 этап Пуско-наладочные работы СЭС (включая высоковольтные испытания), в т.ч. СОП</t>
  </si>
  <si>
    <t>3 этап Пуско-наладочные работы СЭС (включая высоковольтные испытания), в т.ч. СОП</t>
  </si>
  <si>
    <t>4 этап Пуско-наладочные работы СЭС (включая высоковольтные испытания), в т.ч. СОП</t>
  </si>
  <si>
    <t>5 этап Пуско-наладочные работы СЭС (включая высоковольтные испытания), в т.ч. СОП</t>
  </si>
  <si>
    <t>1 этап Комплексные организационно-технические мероприятия по строительству и вводу Объекта в эксплуатацию</t>
  </si>
  <si>
    <t>2 этап Комплексные организационно-технические мероприятия по строительству и вводу Объекта в эксплуатацию</t>
  </si>
  <si>
    <t>3 этап Комплексные организационно-технические мероприятия по строительству и вводу Объекта в эксплуатацию</t>
  </si>
  <si>
    <t>4 этап Комплексные организационно-технические мероприятия по строительству и вводу Объекта в эксплуатацию</t>
  </si>
  <si>
    <t>5 этап Комплексные организационно-технические мероприятия по строительству и вводу Объекта в эксплуатацию</t>
  </si>
  <si>
    <t>Монтаж ДГУ на подготовленный фундамент, проведение сварочных работ по его соединению с  рамой фундамента, присоединение к корпусу ДГУ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</si>
  <si>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13.3</t>
  </si>
  <si>
    <t>13.5</t>
  </si>
  <si>
    <t>13.6</t>
  </si>
  <si>
    <t>1 этап  Монтаж временного ограждения для ПК1 "под ключ" (в т.ч. поставка ограждения, а также материалов для устройства фундаментов и работы по устройству фундаментов)</t>
  </si>
  <si>
    <t xml:space="preserve"> Объект "Элистинская СЭС 115,6 МВт. I пусковой комплекс 78 МВт (3 этап – 15 МВт)"</t>
  </si>
  <si>
    <t>1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</si>
  <si>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1 этап Подготовка траншей кабельноых магистралей ДГУ-ОПУ, включая устройство постели из преска, прокладку гофротрубы, устройство защиты кабельной линий, укладку сигнальной ленты  и обратную засыпку с обвалокой траншей, в том числе поставка материалов.</t>
  </si>
  <si>
    <t>1 этап Подготовка траншей кабельных магистралей здание ЩУ - ОПУ, включая устройство постели из преска, прокладку гофротрубы, устройство защиты кабельной линий, укладку сигнальной ленты  и обратную засыпку с обвалокой траншей, в том числе поставка материалов.</t>
  </si>
  <si>
    <t>1 этап Подготовка траншей кабельных магистралей здание Склада - ОПУ, включая устройство постели из преска, прокладку гофротрубы, устройство защиты кабельной линий, укладку сигнальной ленты  и обратную засыпку с обвалокой траншей, в том числе поставка материалов.</t>
  </si>
  <si>
    <t>2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</si>
  <si>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3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</si>
  <si>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4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</si>
  <si>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5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</si>
  <si>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 xml:space="preserve"> Объект "Элистинская СЭС 115,6 МВт. II пусковой комплекс 37,6 МВт (3 этап – 5,6 МВт)"</t>
  </si>
  <si>
    <t xml:space="preserve"> Объект "Элистинская СЭС 115,6 МВт. II пусковой комплекс 37,6 МВт (1 этап – 15 МВт)"</t>
  </si>
  <si>
    <t xml:space="preserve"> Объект "Элистинская СЭС 115,6 МВт. II пусковой комплекс 37,6 МВт (2 этап – 17 МВт)"</t>
  </si>
  <si>
    <t>Наименование работ и затрат</t>
  </si>
  <si>
    <t>Монтаж ЗРУ-2 35 кВ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</si>
  <si>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11.1</t>
  </si>
  <si>
    <t>11.3</t>
  </si>
  <si>
    <t>11.4</t>
  </si>
  <si>
    <t>13.7</t>
  </si>
  <si>
    <t>13.8</t>
  </si>
  <si>
    <t>14.3</t>
  </si>
  <si>
    <t>14.4</t>
  </si>
  <si>
    <t>14.5</t>
  </si>
  <si>
    <t>16</t>
  </si>
  <si>
    <t>14.6</t>
  </si>
  <si>
    <t>14.7</t>
  </si>
  <si>
    <t>14.8</t>
  </si>
  <si>
    <t>14.9</t>
  </si>
  <si>
    <t>26</t>
  </si>
  <si>
    <t>27.1</t>
  </si>
  <si>
    <t>27.2</t>
  </si>
  <si>
    <t>27.3</t>
  </si>
  <si>
    <t>27.4</t>
  </si>
  <si>
    <t>27.5</t>
  </si>
  <si>
    <t>27.6</t>
  </si>
  <si>
    <t>27.7</t>
  </si>
  <si>
    <t>27.8</t>
  </si>
  <si>
    <t>33</t>
  </si>
  <si>
    <t>34</t>
  </si>
  <si>
    <t>35</t>
  </si>
  <si>
    <t>36</t>
  </si>
  <si>
    <t>37</t>
  </si>
  <si>
    <t>38</t>
  </si>
  <si>
    <t>39</t>
  </si>
  <si>
    <t>40</t>
  </si>
  <si>
    <t>41</t>
  </si>
  <si>
    <t>3.1</t>
  </si>
  <si>
    <t>3.2</t>
  </si>
  <si>
    <t>3.3</t>
  </si>
  <si>
    <t>3.4</t>
  </si>
  <si>
    <t>3.5</t>
  </si>
  <si>
    <t>4.1</t>
  </si>
  <si>
    <t>4.2</t>
  </si>
  <si>
    <t>5.1</t>
  </si>
  <si>
    <t>5.2</t>
  </si>
  <si>
    <t>12</t>
  </si>
  <si>
    <t>15.1</t>
  </si>
  <si>
    <t>15.2</t>
  </si>
  <si>
    <t>15.3</t>
  </si>
  <si>
    <t>15.4</t>
  </si>
  <si>
    <t>15.5</t>
  </si>
  <si>
    <t>15.6</t>
  </si>
  <si>
    <t>4.3</t>
  </si>
  <si>
    <t>5.3</t>
  </si>
  <si>
    <t>15.7</t>
  </si>
  <si>
    <t>2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</si>
  <si>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3 этап Демонтаж временного ограждения и системы ИСБ</t>
  </si>
  <si>
    <r>
      <t xml:space="preserve">Приемка геодезической основы, вынос строительной сетки в натуру (строительный участок, оси внутриплощадочных проездов и ограждения, свайного поля ОК, фундаменты модульных зданий КТП, ЗРУ, ОПУ, ЩУ, склада, стринговые инверторы, траншей кабельных линий и заземления), полное геодезическое сопровождение на весь период строительства. (объемы закрываются частями, пропорционально объемам выполненных работ, на основании предоставленной подписанной исполнительной документации Заказчиком. Комплекс работ в объеме 100% включает в себя следующие статьи:
</t>
    </r>
    <r>
      <rPr>
        <sz val="10"/>
        <rFont val="Times New Roman"/>
        <family val="1"/>
        <charset val="204"/>
      </rPr>
      <t xml:space="preserve">1. Приемка геодезической основы, включая приемку и выноску временных реперов, склада СВХ, Строительного городка, временной подъездной дороги в т.ч сопровождение до окончания строительства объекта  - 10%.
2. Геодезическая разбивка ограждения и геодезическое сопровождение до окончания работ СМР - 15%. 
3. Геодезическая разбивка свайного поля ОК ФЭМ,стринговых инверторов и геодезическое сопровождение до окончания работ СМР  - 30%
4. Геодезическая разбивка всех кабельных линий, в том числе КЛ, ВЛ, СОП и геодезическое  сопровождение до окончания работ СМР - 25%
5. Геодезическая разбивка внутриплощадочных проездов и площадок, вклюяая геодезическое сопровождение до окончания работ СМР - 15%
6. Геодезическая разбивка осей сооружений, фундаментов, вклюяая, но не ограничиваясь: КТП, ЗРУ, ОПУ, ЩУ, Склад, в том числе геодезическое сопровождение до окончания  работ СМР  - 5% </t>
    </r>
  </si>
  <si>
    <t>Устройство площадки-основания под мобильную ДГУ из щебня в соответствии с РД.</t>
  </si>
  <si>
    <t xml:space="preserve">Устройство постов охраны в количестве не менее 6-х шт.,  силами специализированного и сертифицированного охранного предприятия </t>
  </si>
  <si>
    <r>
      <t xml:space="preserve">1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</si>
  <si>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5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</si>
  <si>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2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</si>
  <si>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3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</si>
  <si>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4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</si>
  <si>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1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</si>
  <si>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2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</si>
  <si>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t>1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</si>
  <si>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1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</si>
  <si>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r>
      <t xml:space="preserve">1 этап Подключение кабельных линий к ЗРУ-1 35 кВ , включая, но не ограничиваясь: монтаж кабельной арматуры, присоединение кабельной продукции к электротехническому оборудованию в РУ,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ЗРУ-35 кВ).</t>
    </r>
  </si>
  <si>
    <r>
      <t xml:space="preserve">1 этап Подключение отходящих от ЗРУ-1 35 кВ кабельных линий к ПС "Нарн", включая, но не ограничиваясь: монтаж кабельной арматуры, присоединение кабельной продукции к электротехническому оборудованию ПС-10/110 кВ,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ПС "Нарн").</t>
    </r>
  </si>
  <si>
    <r>
      <t xml:space="preserve">1 этап Подключение всех кабельных линий к ОПУ, подходящих от оборудования пускового комплекса №1, включая, но не ограничиваясь: монтаж кабельной арматуры, присоединение кабельной продукции к электротехническому оборудованию в ОПУ, разварка оптиковолоконного кабеля, за исключением кабелей, подходящих к ОПУ от ЗРУ-1 35 кВ </t>
    </r>
    <r>
      <rPr>
        <sz val="10"/>
        <rFont val="Times New Roman"/>
        <family val="1"/>
        <charset val="204"/>
      </rPr>
      <t>(Единичная расценка включает подключение всех необходимых силовых и информационных кабелей к ОПУ).</t>
    </r>
  </si>
  <si>
    <r>
      <t xml:space="preserve">1 этап Подключение всех кабельных линий к оборудованию в ЩУ, подходящих от оборудования пускового комплекса №2 , включая, но не ограничиваясь: монтаж кабельной арматуры, присоединение кабельной продукции к электротехническому оборудованию в ЩУ,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оборудованию в ЩУ).</t>
    </r>
  </si>
  <si>
    <r>
      <t xml:space="preserve">1 этап Подключение кабельных линий в Здании склада, включая, но не ограничиваясь: монтаж кабельной арматуры, присоединение кабельной продукции к электротехническому оборудованию в Здении склада,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оборудованию в Здании склада).</t>
    </r>
  </si>
  <si>
    <r>
      <t xml:space="preserve">1 этап Подключение кабельных линий к ДГУ и к вводному шкафу для ДГУ (при необходимости), включая, но не ограничиваясь: монтаж кабельной арматуры, присоединение кабельной продукции к ДГУ и вводному шкафу для ДГУ (при необходимости), разварка оптиковолоконного кабеля (при необходимости). </t>
    </r>
    <r>
      <rPr>
        <sz val="10"/>
        <rFont val="Times New Roman"/>
        <family val="1"/>
        <charset val="204"/>
      </rPr>
      <t>(Единичная расценка включает подключение всех необходимых силовых и информационных кабелей к ДГУ и вводному шкафу для ДГУ (при необходимости).</t>
    </r>
  </si>
  <si>
    <t>2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</si>
  <si>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2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</si>
  <si>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t>3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</si>
  <si>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3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</si>
  <si>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t>4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</si>
  <si>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4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</si>
  <si>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t>5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</si>
  <si>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5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</si>
  <si>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r>
      <t xml:space="preserve">1 этап Подключение кабельных линий к ЗРУ-2 35 кВ , включая, но не ограничиваясь: монтаж кабельной арматуры, присоединение кабельной продукции к электротехническому оборудованию в РУ,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ЗРУ-35 кВ).</t>
    </r>
  </si>
  <si>
    <r>
      <t xml:space="preserve">1 этап Подключение отходящих от ЗРУ-2 35 кВ кабельных линий к ПС "Нарн", включая, но не ограничиваясь: монтаж кабельной арматуры, присоединение кабельной продукции к электротехническому оборудованию ПС-10/110 кВ,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ПС "Нарн").</t>
    </r>
  </si>
  <si>
    <r>
      <t>1 этап Подключение всех кабельных линий к ОПУ, подходящих от оборудования пускового комплекса №2, включая, но не ограничиваясь: монтаж кабельной арматуры, присоединение кабельной продукции к электротехническому оборудованию в ОПУ, разварка оптиковолоконного кабеля, за исключением кабелей, подходящих к ОПУ от ЗРУ-2 35 кВ</t>
    </r>
    <r>
      <rPr>
        <sz val="10"/>
        <rFont val="Times New Roman"/>
        <family val="1"/>
        <charset val="204"/>
      </rPr>
      <t>(Единичная расценка включает подключение всех необходимых силовых и информационных кабелей к ОПУ).</t>
    </r>
  </si>
  <si>
    <t>2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</si>
  <si>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Устройство строительного городка согласно ПОС (Приложение №4.1)</t>
  </si>
  <si>
    <t>Устройство видеонаблюдения на весь период строительства с помощью 3-х купольных поворотных видеокамер высотой подвеса не менее 10м от уровня земли и возможностью полного обзора территории СВХ и строительного городка, а также записи, хранения  и передачи видео сигнала в online режиме с предоставлением круглосуточного доступа к данному ресурсу Заказчику и Техническому заказчику (видеонаблюдение должно быть организовано в течение 7 календарых дней с момента выхода перснала Подрядчика на площадку строительства)</t>
  </si>
  <si>
    <t>Организация рабочего места Заказчика (в соответствии с приложением №8 к ТЗ на СМР)</t>
  </si>
  <si>
    <t>Организация Блок-контейнера Заказчика на весь период строительства с системой отопления, вентиляции и кондиционирования (ТЗ на СМР) размером не менее 8000х2400мм (на 2 рабочих места)</t>
  </si>
  <si>
    <t>Организация рабочего места Технического заказчика (в соответствии с приложением №8 к ТЗ на СМР и ТЗ на СМР)</t>
  </si>
  <si>
    <t>Организация Блок-контейнера Технического заказчика на весь период строительства с системой отопления, вентиляции и кондиционирования (ТЗ на СМР)  размером не менее 8000х2400мм  (на 3 рабочих места)</t>
  </si>
  <si>
    <t>Организация на весь период строительства высокоскоростного (передача данных со скоростью не менее 10 Мбит/с) безлимитного интернета для работы ПТО, видеонаблюдения, служб Заказчика и технического Заказчика (в соответствии с приложением №8 к ТЗ на СМР)</t>
  </si>
  <si>
    <t>1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</si>
  <si>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1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</si>
  <si>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1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</si>
  <si>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1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</si>
  <si>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1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</si>
  <si>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1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</si>
  <si>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1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</si>
  <si>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1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(пример фундамента стрингового инвертора приведен в приложении №4.4)</t>
  </si>
  <si>
    <t>Фундамент под ЗРУ-1 35кВ "под ключ", включая, но не ограничиваясь поставкой материалов и выполнением следующих работ: 
- устройство фундамента в соответствии с приложением №4.3.2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ЗРУ-1 35кВ приведен в приложении №4.3.2)</t>
  </si>
  <si>
    <t>Фундамент под ОПУ под "ключ", включая, но не ограничиваясь поставкой материалов и выполнением следующих работ: 
- устройство фундамента в соответствии с приложением №4.3.3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ОПУ приведен в приложении №4.3.3)</t>
  </si>
  <si>
    <t>Фундамент под ЩУ "под ключ", включая, но не ограничиваясь поставкой материалов и выполнением следующих работ: 
- устройство фундамента в соответствии с приложением №4.3.4
- установка закладных деталей
- дополнительное армирование и все бетонные работы в случаи необходимости  
(Пример фундамента ЩУ приведен в приложении №4.3.4)</t>
  </si>
  <si>
    <t>Фундамент под здание склада "под ключ", включая, но не ограничиваясь поставкой материалов и выполнением следующих работ: 
- устройство фундамента в соответствии с приложением №4.3.5
- установка закладных деталей
- дополнительное армирование и все бетонные работы в случаи необходимости  
(Пример фундамента склада приведен в приложении №4.3.5)</t>
  </si>
  <si>
    <t>Изготовление домокомплекта для здания ЩУ (Приложение №4.5), включая разработку и согласование с Заказчиком КМ, КМД</t>
  </si>
  <si>
    <t>Монтаж здания ЩУ на подготовленный фундамент (Приложение №4.5), включая внутренние и наружние инжененрные сети, оборудование, мебель, офисную технику ( "под ключ")</t>
  </si>
  <si>
    <t>Изготовление домокомплекта для здания склада (Приложение №4.6), включая разработку и согласование с Заказчиком КМ, КМД</t>
  </si>
  <si>
    <t>Монтаж здания склада на подготовленный фундамент (Приложение №4.6), включая внутренние и наружние инжененрные сети, оборудование  ( "под ключ")</t>
  </si>
  <si>
    <r>
      <t xml:space="preserve">1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</si>
  <si>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1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</si>
  <si>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1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</si>
  <si>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1 этап Монтаж контура заземления  (уравнивания потенциалов), заземления для пожарной техники, в том числе поставка материалов. (Приложение №4.8)</t>
  </si>
  <si>
    <t>1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</si>
  <si>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1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</si>
  <si>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1 этап Подготовка траншей кабельных магистралей ЗРУ-ПС "Нарн",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№4.12</t>
  </si>
  <si>
    <t>1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поставка всех необходимых материалов, включая гофру.</t>
  </si>
  <si>
    <t>1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 В стоимсоть входит приобретение всех необходимых материалов, включая гофру.</t>
  </si>
  <si>
    <t>1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 В стоимсоть входит приобретение всех необходимых материалов, включая гофру.</t>
  </si>
  <si>
    <t>Кабель АПвПУ-35: ЗРУ-1 35 кВ - ПС "Нарн"
(35 кВ,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 В стоимсоть входит приобретение всех необходимых материалов, включая гофру.</t>
  </si>
  <si>
    <t>1 этап Кабель от ДГУ до ОПУ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</si>
  <si>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</si>
  <si>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1 этап Провод ПуВ - 1х6 ( заземление ФЭМ ) включая поставку и монтаж  кабельной арматуры и метизов </t>
  </si>
  <si>
    <t xml:space="preserve">1 этап Провод ПуГВ - 1х6 (металосвязь опорных конструкций).  Включая  поставку и монтаж  кабельной арматуры и метизов </t>
  </si>
  <si>
    <t xml:space="preserve">1 этап Монтаж периметрального ограждения для СЭС (в т.ч. закупка материалов для устройства фундаментов и устройство фундаментов под "ключ") (Приложение №4.3.6) </t>
  </si>
  <si>
    <t>1 этап Монтаж и подключение Оборудования Интегрированной системы безопасности (ИСБ) пускового комплекса №1 (Приложение №7)</t>
  </si>
  <si>
    <t>1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</si>
  <si>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 xml:space="preserve">Строительство подъездной автодороги, включая, но не ограничиваясь: снятием растительного слоя, устройством основания, устройством насыпи, устройство и укрепление обочин, кюветов, планировки прилегающей территории, посев многолетних трав, устройство берм и монтаж дорожных знаков и сигнальных столбиков, водопропускных труб, дорожной разметки, асфальтирования, поставку всех материалов. За единичную расценку берется квадратный метр проезжей части (Приложение №4.13) </t>
  </si>
  <si>
    <t>Работы по пересечению подъездной автомобильной дорогой к Элистинской СЭС магистрального газопровода высокого давления согласно техническим условиям и проектной документации (Приложение №4.13)</t>
  </si>
  <si>
    <t>2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</si>
  <si>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2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</si>
  <si>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2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</si>
  <si>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2 этап Забивка/погружение/установка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t>
    </r>
  </si>
  <si>
    <r>
      <rPr>
        <b/>
        <sz val="10"/>
        <rFont val="Times New Roman"/>
        <family val="1"/>
        <charset val="204"/>
      </rPr>
      <t xml:space="preserve">2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</si>
  <si>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2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</si>
  <si>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2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</si>
  <si>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2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(пример фундамента стрингового инвертора приведен в приложении №4.4)</t>
  </si>
  <si>
    <r>
      <t xml:space="preserve">2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</si>
  <si>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2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</si>
  <si>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2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</si>
  <si>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2 этап Монтаж контура заземления  (уравнивания потенциалов), заземления для пожарной техники, в том числе поставка материалов. (Приложение №4.8)</t>
  </si>
  <si>
    <t>2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</si>
  <si>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2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</si>
  <si>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2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</si>
  <si>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2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</si>
  <si>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2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</si>
  <si>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2 этап Провод ПуВ - 1х6 ( заземление ФЭМ ) включая поставку и монтаж  кабельной арматуры и метизов </t>
  </si>
  <si>
    <t xml:space="preserve">2 этап Провод ПуГВ - 1х6 (металосвязь опорных конструкций). включая поставку и монтаж  кабельной арматуры и метизов </t>
  </si>
  <si>
    <t>2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</si>
  <si>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3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</si>
  <si>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3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</si>
  <si>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3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t>
    </r>
  </si>
  <si>
    <r>
      <rPr>
        <b/>
        <sz val="10"/>
        <rFont val="Times New Roman"/>
        <family val="1"/>
        <charset val="204"/>
      </rPr>
      <t>3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</si>
  <si>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 xml:space="preserve">3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</si>
  <si>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3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</si>
  <si>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3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</si>
  <si>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3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</si>
  <si>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r>
      <t xml:space="preserve">3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</si>
  <si>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3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</si>
  <si>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3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</si>
  <si>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3 этап Монтаж контура заземления  (уравнивания потенциалов), заземления для пожарной техники, в том числе поставка материалов. (Приложение №4.8)</t>
  </si>
  <si>
    <t>3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</si>
  <si>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3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</si>
  <si>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3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</si>
  <si>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</si>
  <si>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</si>
  <si>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</si>
  <si>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3 этап Провод ПуВ - 1х6 ( заземление ФЭМ ) включая  поставку и монтаж  кабельной арматуры и метизов </t>
  </si>
  <si>
    <t xml:space="preserve">3 этап Провод ПуГВ - 1х6 (металосвязь опорных конструкций).  включая поставку и монтаж  кабельной арматуры и метизов </t>
  </si>
  <si>
    <t>3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</si>
  <si>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4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</si>
  <si>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4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</si>
  <si>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4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</si>
  <si>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4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</si>
  <si>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 xml:space="preserve">4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</si>
  <si>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4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</si>
  <si>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4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</si>
  <si>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4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</si>
  <si>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r>
      <t xml:space="preserve">4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</si>
  <si>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4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</si>
  <si>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4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</si>
  <si>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4 этап Монтаж контура заземления  (уравнивания потенциалов), заземления для пожарной техники, в том числе поставка материалов. (Приложение №4.8)</t>
  </si>
  <si>
    <t>4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</si>
  <si>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4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</si>
  <si>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4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</si>
  <si>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4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</si>
  <si>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4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</si>
  <si>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4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</si>
  <si>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4 этап Провод ПуВ - 1х6 ( заземление ФЭМ ) включая  поставку и монтаж  кабельной арматуры и метизов </t>
  </si>
  <si>
    <t xml:space="preserve">4 этап Провод ПуГВ - 1х6 (металосвязь опорных конструкций).  включая поставку и монтаж  кабельной арматуры и метизов </t>
  </si>
  <si>
    <t>4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</si>
  <si>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5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</si>
  <si>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5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</si>
  <si>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5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</si>
  <si>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5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</si>
  <si>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 xml:space="preserve">5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</si>
  <si>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5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</si>
  <si>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5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</si>
  <si>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5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</si>
  <si>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r>
      <t xml:space="preserve">5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</si>
  <si>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5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</si>
  <si>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5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</si>
  <si>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5 этап Монтаж контура заземления  (уравнивания потенциалов), заземления для пожарной техники, в том числе поставка материалов. (Приложение №4.8)</t>
  </si>
  <si>
    <t>5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</si>
  <si>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5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</si>
  <si>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5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</si>
  <si>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5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</si>
  <si>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5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</si>
  <si>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5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</si>
  <si>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5 этап Провод ПуВ - 1х6 ( заземление ФЭМ ), включая  поставку и монтаж  кабельной арматуры и метизов </t>
  </si>
  <si>
    <t xml:space="preserve">5 этап Провод ПуГВ - 1х6 (металосвязь опорных конструкций), включая поставку и монтаж  кабельной арматуры и метизов </t>
  </si>
  <si>
    <t>5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</si>
  <si>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1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</si>
  <si>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1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</si>
  <si>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1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</si>
  <si>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1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</si>
  <si>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1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</si>
  <si>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t>Фундамент под ЗРУ-2 35кВ "под ключ", включая, но не ограничиваясь поставкой материалов и выполнением следующих работ: 
- устройство фундамента в соответствии с приложением №4.3.2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ЗРУ-2 35кВ приведен в приложении №4.3.2)</t>
  </si>
  <si>
    <t>1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</si>
  <si>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1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</si>
  <si>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</si>
  <si>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АПвПУ-35: КТП - ЗРУ-2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</si>
  <si>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АПвПУ-35: ЗРУ-2 35 кВ - ПС "Нарн"
(35 кВ,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</si>
  <si>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</si>
  <si>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1 этап Провод ПуВ - 1х6 (заземление ФЭМ) включая поставку и монтаж кабельной арматуры и метизов </t>
  </si>
  <si>
    <t xml:space="preserve">1 этап Провод ПуГВ - 1х6 (металосвязь опорных конструкций) включая поставку и монтаж  кабельной арматуры и метизов </t>
  </si>
  <si>
    <t>1 этап Монтаж и подключение Оборудования Интегрированной системы безопасности (ИСБ) пускового комплекса №2 (Приложение №7)</t>
  </si>
  <si>
    <r>
      <rPr>
        <b/>
        <sz val="10"/>
        <rFont val="Times New Roman"/>
        <family val="1"/>
        <charset val="204"/>
      </rPr>
      <t>2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</si>
  <si>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2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</si>
  <si>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2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</si>
  <si>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2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</si>
  <si>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t xml:space="preserve">2 этап Провод ПуГВ - 1х6 (металосвязь опорных конструкций) включая поставку и монтаж  кабельной арматуры и метизов </t>
  </si>
  <si>
    <t>3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</si>
  <si>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3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</si>
  <si>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3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t>
    </r>
  </si>
  <si>
    <r>
      <rPr>
        <b/>
        <sz val="10"/>
        <rFont val="Times New Roman"/>
        <family val="1"/>
        <charset val="204"/>
      </rPr>
      <t>3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</si>
  <si>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3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</si>
  <si>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3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</si>
  <si>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</si>
  <si>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</si>
  <si>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r>
      <t>3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t>
    </r>
    <r>
      <rPr>
        <b/>
        <sz val="10"/>
        <rFont val="Times New Roman"/>
        <family val="1"/>
        <charset val="204"/>
      </rPr>
      <t xml:space="preserve"> </t>
    </r>
    <r>
      <rPr>
        <sz val="10"/>
        <rFont val="Times New Roman"/>
        <family val="1"/>
        <charset val="204"/>
      </rPr>
      <t>В стоимсоть входит приобретение всех необходимых материалов, включая гофру.</t>
    </r>
  </si>
  <si>
    <t xml:space="preserve">3 этап Провод ПуВ - 1х6 ( заземление ФЭМ ) включая поставку и монтаж  кабельной арматуры и метизов </t>
  </si>
  <si>
    <t xml:space="preserve">3 этап Провод ПуГВ - 1х6 (металосвязь опорных конструкций). включая поставку и монтаж  кабельной арматуры и метизов </t>
  </si>
  <si>
    <t>11.5</t>
  </si>
  <si>
    <r>
      <rPr>
        <b/>
        <sz val="10"/>
        <rFont val="Times New Roman"/>
        <family val="1"/>
        <charset val="204"/>
      </rPr>
      <t>1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t>
    </r>
    <r>
      <rPr>
        <sz val="10"/>
        <rFont val="Times New Roman"/>
        <family val="1"/>
        <charset val="204"/>
      </rPr>
      <t xml:space="preserve">
(Единичная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</si>
  <si>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2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</si>
  <si>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3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</si>
  <si>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4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</si>
  <si>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5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</si>
  <si>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1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t>
    </r>
    <r>
      <rPr>
        <sz val="10"/>
        <rFont val="Times New Roman"/>
        <family val="1"/>
        <charset val="204"/>
      </rPr>
      <t>кабеля с закреплением на опорных конструкциях под 58 ФЭМ и 48 ФЭМ на 1 стол
(Единичная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</si>
  <si>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 xml:space="preserve">1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</si>
  <si>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7</t>
  </si>
  <si>
    <t xml:space="preserve">3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</si>
  <si>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2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</si>
  <si>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5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</si>
  <si>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4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</si>
  <si>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Подрядчик: </t>
  </si>
  <si>
    <t xml:space="preserve">Заказчик: </t>
  </si>
  <si>
    <t>Общество с ограниченной ответственностью «Авелар Солар Технолоджи»</t>
  </si>
  <si>
    <t>Раздел 1. Предложение Подрядчика</t>
  </si>
  <si>
    <t xml:space="preserve">В рамках настоящего предложения Подрядчик предлагает Заказчику заключить договор на строительство строительства Элистинской СЭС 115,6 МВт </t>
  </si>
  <si>
    <t xml:space="preserve">I пусковой комплекс 78 МВт </t>
  </si>
  <si>
    <t>(1 этап – 18 МВт, 2 этап – 15 МВт, 3 этап – 15 МВт, 4 этап – 15 МВт, 5 этап – 15 МВт)</t>
  </si>
  <si>
    <t>Комментарии Подрядчика</t>
  </si>
  <si>
    <t>_________________________________________</t>
  </si>
  <si>
    <t xml:space="preserve"> _____________________/________________________________/</t>
  </si>
  <si>
    <t>(должность руководителя)</t>
  </si>
  <si>
    <t xml:space="preserve">   (подпись, </t>
  </si>
  <si>
    <t>печать)   (ФИО)</t>
  </si>
  <si>
    <t>"_____"_____________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</si>
</sst>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quot;_-;\-* #,##0.00\ &quot;₽&quot;_-;_-* &quot;-&quot;??\ &quot;₽&quot;_-;_-@_-"/>
    <numFmt numFmtId="164" formatCode="_-* #,##0.00\ _₽_-;\-* #,##0.00\ _₽_-;_-* &quot;-&quot;??\ _₽_-;_-@_-"/>
    <numFmt numFmtId="165" formatCode="[$-419]mmm\ yy;@"/>
    <numFmt numFmtId="166" formatCode="0.0"/>
    <numFmt numFmtId="167" formatCode="dd/mm/yy;@"/>
    <numFmt numFmtId="168" formatCode="#,##0.00000"/>
    <numFmt numFmtId="169" formatCode="_-* #,##0.00&quot;р.&quot;_-;\-* #,##0.00&quot;р.&quot;_-;_-* &quot;-&quot;??&quot;р.&quot;_-;_-@_-"/>
    <numFmt numFmtId="170" formatCode="_-* #,##0&quot;р.&quot;_-;\-* #,##0&quot;р.&quot;_-;_-* &quot;-&quot;&quot;р.&quot;_-;_-@_-"/>
    <numFmt numFmtId="171" formatCode="_-* #,##0.00_р_._-;\-* #,##0.00_р_._-;_-* &quot;-&quot;??_р_._-;_-@_-"/>
    <numFmt numFmtId="172" formatCode="_(* #,##0.00_);_(* \(#,##0.00\);_(* &quot;-&quot;??_);_(@_)"/>
    <numFmt numFmtId="173" formatCode="&quot;$&quot;#,##0_);[Red]\(&quot;$&quot;#,##0\)"/>
    <numFmt numFmtId="174" formatCode="_(&quot;$&quot;* #,##0.00_);_(&quot;$&quot;* \(#,##0.00\);_(&quot;$&quot;* &quot;-&quot;??_);_(@_)"/>
    <numFmt numFmtId="175" formatCode="_(* #,##0_);_(* \(#,##0\);_(* &quot;-&quot;_);_(@_)"/>
    <numFmt numFmtId="176" formatCode="_(&quot;$&quot;* #,##0_);_(&quot;$&quot;* \(#,##0\);_(&quot;$&quot;* &quot;-&quot;_);_(@_)"/>
    <numFmt numFmtId="177" formatCode="&quot;See Note &quot;\ #"/>
    <numFmt numFmtId="178" formatCode="_-* #,##0\ _р_._-;\-* #,##0\ _р_._-;_-* &quot;-&quot;\ _р_._-;_-@_-"/>
    <numFmt numFmtId="179" formatCode="_-* #,##0.00\ _р_._-;\-* #,##0.00\ _р_._-;_-* &quot;-&quot;??\ _р_._-;_-@_-"/>
  </numFmts>
  <fonts count="82">
    <font>
      <sz val="11"/>
      <color theme="1"/>
      <name val="Calibri"/>
      <family val="2"/>
      <charset val="204"/>
      <scheme val="minor"/>
    </font>
    <font>
      <sz val="9"/>
      <color indexed="81"/>
      <name val="Tahoma"/>
      <family val="2"/>
      <charset val="204"/>
    </font>
    <font>
      <b/>
      <sz val="9"/>
      <color indexed="81"/>
      <name val="Tahoma"/>
      <family val="2"/>
      <charset val="204"/>
    </font>
    <font>
      <sz val="11"/>
      <color rgb="FFFF0000"/>
      <name val="Calibri"/>
      <family val="2"/>
      <charset val="204"/>
      <scheme val="minor"/>
    </font>
    <font>
      <b/>
      <sz val="11"/>
      <color theme="1"/>
      <name val="Calibri"/>
      <family val="2"/>
      <charset val="204"/>
      <scheme val="minor"/>
    </font>
    <font>
      <sz val="8"/>
      <color theme="1"/>
      <name val="Calibri"/>
      <family val="2"/>
      <charset val="204"/>
      <scheme val="minor"/>
    </font>
    <font>
      <sz val="11"/>
      <name val="Calibri"/>
      <family val="2"/>
      <charset val="204"/>
      <scheme val="minor"/>
    </font>
    <font>
      <sz val="11"/>
      <color theme="9" tint="-0.249977111117893"/>
      <name val="Calibri"/>
      <family val="2"/>
      <charset val="204"/>
      <scheme val="minor"/>
    </font>
    <font>
      <b/>
      <sz val="12"/>
      <color theme="1"/>
      <name val="Calibri"/>
      <family val="2"/>
      <charset val="204"/>
      <scheme val="minor"/>
    </font>
    <font>
      <sz val="11"/>
      <color rgb="FF0070C0"/>
      <name val="Calibri"/>
      <family val="2"/>
      <charset val="204"/>
      <scheme val="minor"/>
    </font>
    <font>
      <sz val="9"/>
      <color theme="1"/>
      <name val="Calibri"/>
      <family val="2"/>
      <charset val="204"/>
      <scheme val="minor"/>
    </font>
    <font>
      <sz val="11"/>
      <color rgb="FF000000"/>
      <name val="Calibri"/>
      <family val="2"/>
      <charset val="204"/>
    </font>
    <font>
      <sz val="11"/>
      <color theme="0"/>
      <name val="Calibri"/>
      <family val="2"/>
      <charset val="204"/>
      <scheme val="minor"/>
    </font>
    <font>
      <b/>
      <sz val="11"/>
      <color rgb="FFFF0000"/>
      <name val="Calibri"/>
      <family val="2"/>
      <charset val="204"/>
      <scheme val="minor"/>
    </font>
    <font>
      <b/>
      <sz val="11"/>
      <name val="Calibri"/>
      <family val="2"/>
      <charset val="204"/>
      <scheme val="minor"/>
    </font>
    <font>
      <b/>
      <sz val="12"/>
      <name val="Calibri"/>
      <family val="2"/>
      <charset val="204"/>
      <scheme val="minor"/>
    </font>
    <font>
      <sz val="16"/>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Cyr"/>
      <charset val="204"/>
    </font>
    <font>
      <sz val="10"/>
      <name val="Helv"/>
    </font>
    <font>
      <b/>
      <sz val="10"/>
      <name val="Times New Roman"/>
      <family val="1"/>
      <charset val="204"/>
    </font>
    <font>
      <b/>
      <sz val="11"/>
      <name val="Times New Roman"/>
      <family val="1"/>
      <charset val="204"/>
    </font>
    <font>
      <sz val="10"/>
      <name val="Times New Roman"/>
      <family val="1"/>
      <charset val="204"/>
    </font>
    <font>
      <sz val="9"/>
      <name val="Times New Roman"/>
      <family val="1"/>
      <charset val="204"/>
    </font>
    <font>
      <sz val="11"/>
      <color theme="1"/>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sz val="10"/>
      <name val="Helv"/>
      <charset val="204"/>
    </font>
    <font>
      <sz val="1"/>
      <color indexed="8"/>
      <name val="Courier"/>
      <family val="1"/>
      <charset val="204"/>
    </font>
    <font>
      <b/>
      <sz val="1"/>
      <color indexed="8"/>
      <name val="Courier"/>
      <family val="1"/>
      <charset val="204"/>
    </font>
    <font>
      <i/>
      <sz val="8"/>
      <name val="Times New Roman"/>
      <family val="1"/>
      <charset val="204"/>
    </font>
    <font>
      <sz val="10"/>
      <name val="Antiqua"/>
    </font>
    <font>
      <sz val="10"/>
      <name val="MS Sans Serif"/>
      <family val="2"/>
      <charset val="204"/>
    </font>
    <font>
      <sz val="10"/>
      <name val="Futuris"/>
    </font>
    <font>
      <b/>
      <i/>
      <sz val="10"/>
      <name val="Arial Cyr"/>
      <family val="2"/>
      <charset val="204"/>
    </font>
    <font>
      <b/>
      <sz val="9"/>
      <name val="Arial Cyr"/>
      <family val="2"/>
      <charset val="204"/>
    </font>
    <font>
      <b/>
      <sz val="18"/>
      <name val="ITCCentury Book"/>
    </font>
    <font>
      <b/>
      <sz val="14"/>
      <name val="Times New Roman"/>
      <family val="1"/>
      <charset val="204"/>
    </font>
    <font>
      <sz val="14"/>
      <name val="ITCCentury Book"/>
    </font>
    <font>
      <sz val="8"/>
      <name val="Helv"/>
    </font>
    <font>
      <sz val="9"/>
      <color indexed="9"/>
      <name val="TimesET"/>
    </font>
    <font>
      <sz val="8"/>
      <name val="Arial Cyr"/>
      <family val="2"/>
      <charset val="204"/>
    </font>
    <font>
      <sz val="9"/>
      <name val="Arial"/>
      <family val="2"/>
      <charset val="204"/>
    </font>
    <font>
      <sz val="10"/>
      <name val="Arial Cyr"/>
      <family val="2"/>
      <charset val="204"/>
    </font>
    <font>
      <u/>
      <sz val="10"/>
      <color indexed="12"/>
      <name val="Arial"/>
      <family val="2"/>
      <charset val="204"/>
    </font>
    <font>
      <i/>
      <sz val="11"/>
      <name val="Futuris"/>
    </font>
    <font>
      <b/>
      <sz val="9"/>
      <name val="Times New Roman"/>
      <family val="1"/>
      <charset val="204"/>
    </font>
    <font>
      <sz val="10"/>
      <color indexed="8"/>
      <name val="Times New Roman"/>
      <family val="1"/>
      <charset val="204"/>
    </font>
    <font>
      <b/>
      <sz val="12"/>
      <name val="Arial"/>
      <family val="2"/>
      <charset val="204"/>
    </font>
    <font>
      <b/>
      <i/>
      <sz val="11"/>
      <name val="Arial Cyr"/>
      <charset val="204"/>
    </font>
    <font>
      <sz val="11"/>
      <color theme="1"/>
      <name val="Calibri"/>
      <family val="2"/>
      <scheme val="minor"/>
    </font>
    <font>
      <i/>
      <sz val="9"/>
      <name val="Times New Roman"/>
      <family val="1"/>
      <charset val="204"/>
    </font>
    <font>
      <u/>
      <sz val="10"/>
      <color indexed="12"/>
      <name val="Arial Cyr"/>
      <charset val="204"/>
    </font>
    <font>
      <sz val="11"/>
      <name val="Times New Roman"/>
      <family val="1"/>
      <charset val="204"/>
    </font>
    <font>
      <b/>
      <sz val="12"/>
      <color theme="1"/>
      <name val="Times New Roman"/>
      <family val="1"/>
      <charset val="204"/>
    </font>
    <font>
      <sz val="11"/>
      <color theme="1"/>
      <name val="Times New Roman"/>
      <family val="1"/>
      <charset val="204"/>
    </font>
    <font>
      <b/>
      <vertAlign val="superscript"/>
      <sz val="12"/>
      <color theme="1"/>
      <name val="Times New Roman"/>
      <family val="1"/>
      <charset val="204"/>
    </font>
    <font>
      <b/>
      <sz val="14"/>
      <color theme="1"/>
      <name val="Times New Roman"/>
      <family val="1"/>
      <charset val="204"/>
    </font>
    <font>
      <b/>
      <sz val="14"/>
      <color rgb="FFFF0000"/>
      <name val="Times New Roman"/>
      <family val="1"/>
      <charset val="204"/>
    </font>
    <font>
      <sz val="14"/>
      <color theme="1"/>
      <name val="Times New Roman"/>
      <family val="1"/>
      <charset val="204"/>
    </font>
    <font>
      <sz val="14"/>
      <name val="Times New Roman"/>
      <family val="1"/>
      <charset val="204"/>
    </font>
    <font>
      <b/>
      <vertAlign val="superscript"/>
      <sz val="14"/>
      <color theme="1"/>
      <name val="Times New Roman"/>
      <family val="1"/>
      <charset val="204"/>
    </font>
    <font>
      <i/>
      <vertAlign val="superscript"/>
      <sz val="14"/>
      <color theme="1"/>
      <name val="Times New Roman"/>
      <family val="1"/>
      <charset val="204"/>
    </font>
    <font>
      <sz val="14"/>
      <color theme="1"/>
      <name val="Calibri"/>
      <family val="2"/>
      <charset val="204"/>
      <scheme val="minor"/>
    </font>
  </fonts>
  <fills count="41">
    <fill>
      <patternFill patternType="none"/>
    </fill>
    <fill>
      <patternFill patternType="gray125"/>
    </fill>
    <fill>
      <patternFill patternType="solid">
        <fgColor theme="6"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D9E6"/>
        <bgColor indexed="64"/>
      </patternFill>
    </fill>
    <fill>
      <patternFill patternType="solid">
        <fgColor rgb="FFD9FFD9"/>
        <bgColor indexed="64"/>
      </patternFill>
    </fill>
    <fill>
      <patternFill patternType="solid">
        <fgColor rgb="FFE5E5FF"/>
        <bgColor indexed="64"/>
      </patternFill>
    </fill>
    <fill>
      <patternFill patternType="solid">
        <fgColor rgb="FFD4F8F1"/>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lightGray"/>
    </fill>
    <fill>
      <patternFill patternType="gray0625"/>
    </fill>
    <fill>
      <patternFill patternType="solid">
        <fgColor rgb="FFFFFFCC"/>
        <bgColor indexed="64"/>
      </patternFill>
    </fill>
  </fills>
  <borders count="16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diagonal/>
    </border>
    <border>
      <left/>
      <right style="thin">
        <color auto="1"/>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902">
    <xf numFmtId="0" fontId="0" fillId="0" borderId="0"/>
    <xf numFmtId="44" fontId="17" fillId="0" borderId="0" applyFont="0" applyFill="0" applyBorder="0" applyAlignment="0" applyProtection="0"/>
    <xf numFmtId="9" fontId="17" fillId="0" borderId="0" applyFont="0" applyFill="0" applyBorder="0" applyAlignment="0" applyProtection="0"/>
    <xf numFmtId="0" fontId="20" fillId="0" borderId="0"/>
    <xf numFmtId="0" fontId="21" fillId="0" borderId="0"/>
    <xf numFmtId="0" fontId="20" fillId="0" borderId="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31" borderId="0" applyNumberFormat="0" applyBorder="0" applyAlignment="0" applyProtection="0"/>
    <xf numFmtId="0" fontId="29" fillId="15" borderId="0" applyNumberFormat="0" applyBorder="0" applyAlignment="0" applyProtection="0"/>
    <xf numFmtId="0" fontId="30" fillId="32" borderId="42" applyNumberFormat="0" applyAlignment="0" applyProtection="0"/>
    <xf numFmtId="0" fontId="31" fillId="33" borderId="43"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44"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0" applyNumberFormat="0" applyFill="0" applyBorder="0" applyAlignment="0" applyProtection="0"/>
    <xf numFmtId="0" fontId="37" fillId="19" borderId="42" applyNumberFormat="0" applyAlignment="0" applyProtection="0"/>
    <xf numFmtId="0" fontId="38" fillId="0" borderId="47" applyNumberFormat="0" applyFill="0" applyAlignment="0" applyProtection="0"/>
    <xf numFmtId="0" fontId="39" fillId="34" borderId="0" applyNumberFormat="0" applyBorder="0" applyAlignment="0" applyProtection="0"/>
    <xf numFmtId="0" fontId="20" fillId="35" borderId="48" applyNumberFormat="0" applyFont="0" applyAlignment="0" applyProtection="0"/>
    <xf numFmtId="0" fontId="40" fillId="32" borderId="49" applyNumberFormat="0" applyAlignment="0" applyProtection="0"/>
    <xf numFmtId="0" fontId="41" fillId="0" borderId="0" applyNumberFormat="0" applyFill="0" applyBorder="0" applyAlignment="0" applyProtection="0"/>
    <xf numFmtId="0" fontId="42" fillId="0" borderId="50" applyNumberFormat="0" applyFill="0" applyAlignment="0" applyProtection="0"/>
    <xf numFmtId="0" fontId="43" fillId="0" borderId="0" applyNumberFormat="0" applyFill="0" applyBorder="0" applyAlignment="0" applyProtection="0"/>
    <xf numFmtId="0" fontId="43" fillId="36" borderId="51" applyFill="0"/>
    <xf numFmtId="0" fontId="27" fillId="0" borderId="0"/>
    <xf numFmtId="0" fontId="27" fillId="0" borderId="0"/>
    <xf numFmtId="0" fontId="44" fillId="0" borderId="0" applyNumberFormat="0" applyFont="0" applyFill="0" applyBorder="0" applyAlignment="0" applyProtection="0">
      <alignment vertical="top"/>
    </xf>
    <xf numFmtId="0" fontId="21" fillId="0" borderId="0"/>
    <xf numFmtId="171" fontId="27" fillId="0" borderId="0" applyFont="0" applyFill="0" applyBorder="0" applyAlignment="0" applyProtection="0"/>
    <xf numFmtId="0" fontId="26" fillId="0" borderId="0"/>
    <xf numFmtId="0" fontId="20" fillId="0" borderId="0"/>
    <xf numFmtId="0" fontId="45" fillId="0" borderId="0"/>
    <xf numFmtId="0" fontId="21" fillId="0" borderId="0"/>
    <xf numFmtId="0" fontId="45" fillId="0" borderId="0"/>
    <xf numFmtId="0" fontId="21" fillId="0" borderId="0"/>
    <xf numFmtId="0" fontId="21" fillId="0" borderId="0"/>
    <xf numFmtId="0" fontId="45" fillId="0" borderId="0"/>
    <xf numFmtId="0" fontId="45" fillId="0" borderId="0"/>
    <xf numFmtId="0" fontId="21" fillId="0" borderId="0"/>
    <xf numFmtId="0" fontId="21" fillId="0" borderId="0"/>
    <xf numFmtId="0" fontId="45" fillId="0" borderId="0"/>
    <xf numFmtId="0" fontId="21" fillId="0" borderId="0"/>
    <xf numFmtId="0" fontId="21" fillId="0" borderId="0"/>
    <xf numFmtId="0" fontId="21" fillId="0" borderId="0"/>
    <xf numFmtId="0" fontId="21" fillId="0" borderId="0"/>
    <xf numFmtId="0" fontId="45" fillId="0" borderId="0"/>
    <xf numFmtId="0" fontId="21" fillId="0" borderId="0"/>
    <xf numFmtId="0" fontId="21" fillId="0" borderId="0"/>
    <xf numFmtId="0" fontId="21" fillId="0" borderId="0"/>
    <xf numFmtId="170" fontId="46" fillId="0" borderId="0">
      <protection locked="0"/>
    </xf>
    <xf numFmtId="170" fontId="46" fillId="0" borderId="0">
      <protection locked="0"/>
    </xf>
    <xf numFmtId="170" fontId="46" fillId="0" borderId="0">
      <protection locked="0"/>
    </xf>
    <xf numFmtId="0" fontId="46" fillId="0" borderId="52">
      <protection locked="0"/>
    </xf>
    <xf numFmtId="0" fontId="47" fillId="0" borderId="0">
      <protection locked="0"/>
    </xf>
    <xf numFmtId="0" fontId="47" fillId="0" borderId="0">
      <protection locked="0"/>
    </xf>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0" borderId="0">
      <alignment horizontal="left" vertical="top"/>
    </xf>
    <xf numFmtId="38" fontId="50" fillId="0" borderId="0" applyFont="0" applyFill="0" applyBorder="0" applyAlignment="0" applyProtection="0"/>
    <xf numFmtId="172" fontId="51" fillId="0" borderId="0" applyFont="0" applyFill="0" applyBorder="0" applyAlignment="0" applyProtection="0"/>
    <xf numFmtId="173" fontId="50" fillId="0" borderId="0" applyFont="0" applyFill="0" applyBorder="0" applyAlignment="0" applyProtection="0"/>
    <xf numFmtId="174" fontId="51" fillId="0" borderId="0" applyFont="0" applyFill="0" applyBorder="0" applyAlignment="0" applyProtection="0"/>
    <xf numFmtId="0" fontId="49" fillId="0" borderId="0">
      <alignment vertical="top" wrapText="1"/>
    </xf>
    <xf numFmtId="1" fontId="52" fillId="0" borderId="0" applyNumberFormat="0" applyAlignment="0">
      <alignment vertical="top"/>
    </xf>
    <xf numFmtId="1" fontId="53" fillId="0" borderId="0" applyAlignment="0">
      <alignment vertical="top"/>
    </xf>
    <xf numFmtId="0" fontId="54" fillId="38" borderId="0"/>
    <xf numFmtId="0" fontId="55" fillId="39" borderId="0"/>
    <xf numFmtId="0" fontId="56" fillId="0" borderId="0"/>
    <xf numFmtId="175" fontId="44" fillId="0" borderId="0" applyFont="0" applyFill="0" applyBorder="0" applyAlignment="0" applyProtection="0"/>
    <xf numFmtId="172" fontId="44" fillId="0" borderId="0" applyFont="0" applyFill="0" applyBorder="0" applyAlignment="0" applyProtection="0"/>
    <xf numFmtId="176" fontId="44" fillId="0" borderId="0" applyFont="0" applyFill="0" applyBorder="0" applyAlignment="0" applyProtection="0"/>
    <xf numFmtId="174" fontId="44" fillId="0" borderId="0" applyFont="0" applyFill="0" applyBorder="0" applyAlignment="0" applyProtection="0"/>
    <xf numFmtId="0" fontId="51" fillId="0" borderId="0"/>
    <xf numFmtId="0" fontId="21" fillId="0" borderId="0"/>
    <xf numFmtId="177" fontId="57" fillId="0" borderId="0">
      <alignment horizontal="left"/>
    </xf>
    <xf numFmtId="4" fontId="58" fillId="0" borderId="0" applyFont="0" applyFill="0" applyBorder="0" applyProtection="0">
      <alignment horizontal="right" vertical="top" wrapText="1"/>
    </xf>
    <xf numFmtId="3" fontId="59" fillId="0" borderId="53" applyNumberFormat="0" applyAlignment="0">
      <alignment vertical="top"/>
    </xf>
    <xf numFmtId="1" fontId="60" fillId="0" borderId="0">
      <alignment horizontal="center" vertical="top" wrapText="1"/>
    </xf>
    <xf numFmtId="3" fontId="61" fillId="0" borderId="0" applyFont="0" applyFill="0" applyBorder="0" applyAlignment="0"/>
    <xf numFmtId="177" fontId="57" fillId="0" borderId="0">
      <alignment horizontal="left"/>
    </xf>
    <xf numFmtId="0" fontId="24" fillId="0" borderId="7">
      <alignment horizontal="center"/>
    </xf>
    <xf numFmtId="0" fontId="25" fillId="0" borderId="7">
      <alignment horizontal="center"/>
    </xf>
    <xf numFmtId="0" fontId="25" fillId="0" borderId="7">
      <alignment horizontal="center"/>
    </xf>
    <xf numFmtId="0" fontId="20" fillId="0" borderId="0">
      <alignment vertical="top"/>
    </xf>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31" borderId="0" applyNumberFormat="0" applyBorder="0" applyAlignment="0" applyProtection="0"/>
    <xf numFmtId="0" fontId="48" fillId="19" borderId="42" applyNumberFormat="0" applyAlignment="0" applyProtection="0"/>
    <xf numFmtId="0" fontId="24" fillId="0" borderId="7">
      <alignment horizontal="center"/>
    </xf>
    <xf numFmtId="0" fontId="25" fillId="0" borderId="7">
      <alignment horizontal="center"/>
    </xf>
    <xf numFmtId="0" fontId="25" fillId="0" borderId="7">
      <alignment horizontal="center"/>
    </xf>
    <xf numFmtId="0" fontId="24" fillId="0" borderId="0">
      <alignment vertical="top"/>
    </xf>
    <xf numFmtId="0" fontId="48" fillId="32" borderId="49" applyNumberFormat="0" applyAlignment="0" applyProtection="0"/>
    <xf numFmtId="0" fontId="48" fillId="32" borderId="42" applyNumberFormat="0" applyAlignment="0" applyProtection="0"/>
    <xf numFmtId="0" fontId="62" fillId="0" borderId="0" applyNumberFormat="0" applyFill="0" applyBorder="0" applyAlignment="0" applyProtection="0">
      <alignment vertical="top"/>
      <protection locked="0"/>
    </xf>
    <xf numFmtId="14" fontId="61" fillId="0" borderId="0">
      <alignment horizontal="right"/>
    </xf>
    <xf numFmtId="0" fontId="63" fillId="37" borderId="0" applyNumberFormat="0" applyBorder="0" applyProtection="0">
      <alignment horizontal="left" vertical="center"/>
    </xf>
    <xf numFmtId="0" fontId="48" fillId="0" borderId="44" applyNumberFormat="0" applyFill="0" applyAlignment="0" applyProtection="0"/>
    <xf numFmtId="0" fontId="48" fillId="0" borderId="45" applyNumberFormat="0" applyFill="0" applyAlignment="0" applyProtection="0"/>
    <xf numFmtId="0" fontId="48" fillId="0" borderId="46" applyNumberFormat="0" applyFill="0" applyAlignment="0" applyProtection="0"/>
    <xf numFmtId="0" fontId="48" fillId="0" borderId="0" applyNumberFormat="0" applyFill="0" applyBorder="0" applyAlignment="0" applyProtection="0"/>
    <xf numFmtId="0" fontId="20" fillId="0" borderId="0"/>
    <xf numFmtId="0" fontId="48" fillId="0" borderId="50" applyNumberFormat="0" applyFill="0" applyAlignment="0" applyProtection="0"/>
    <xf numFmtId="0" fontId="24" fillId="0" borderId="0">
      <alignment horizontal="right" vertical="top" wrapText="1"/>
    </xf>
    <xf numFmtId="0" fontId="24" fillId="0" borderId="0"/>
    <xf numFmtId="0" fontId="20" fillId="0" borderId="0"/>
    <xf numFmtId="0" fontId="20" fillId="0" borderId="0"/>
    <xf numFmtId="0" fontId="24" fillId="0" borderId="0"/>
    <xf numFmtId="0" fontId="20" fillId="0" borderId="0"/>
    <xf numFmtId="0" fontId="20" fillId="0" borderId="0"/>
    <xf numFmtId="0" fontId="48" fillId="33" borderId="43" applyNumberFormat="0" applyAlignment="0" applyProtection="0"/>
    <xf numFmtId="0" fontId="24" fillId="0" borderId="7">
      <alignment horizontal="center" wrapText="1"/>
    </xf>
    <xf numFmtId="0" fontId="25" fillId="0" borderId="7">
      <alignment horizontal="center" wrapText="1"/>
    </xf>
    <xf numFmtId="0" fontId="25" fillId="0" borderId="7">
      <alignment horizontal="center" wrapText="1"/>
    </xf>
    <xf numFmtId="0" fontId="20" fillId="0" borderId="0">
      <alignment vertical="top"/>
    </xf>
    <xf numFmtId="0" fontId="20" fillId="0" borderId="0"/>
    <xf numFmtId="0" fontId="48" fillId="0" borderId="0" applyNumberFormat="0" applyFill="0" applyBorder="0" applyAlignment="0" applyProtection="0"/>
    <xf numFmtId="0" fontId="48" fillId="34" borderId="0" applyNumberFormat="0" applyBorder="0" applyAlignment="0" applyProtection="0"/>
    <xf numFmtId="0" fontId="20" fillId="0" borderId="0"/>
    <xf numFmtId="0" fontId="20" fillId="0" borderId="0"/>
    <xf numFmtId="0" fontId="64" fillId="0" borderId="0"/>
    <xf numFmtId="0" fontId="20" fillId="0" borderId="0"/>
    <xf numFmtId="0" fontId="20" fillId="0" borderId="0"/>
    <xf numFmtId="0" fontId="64"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65" fillId="0" borderId="0"/>
    <xf numFmtId="0" fontId="65" fillId="0" borderId="0"/>
    <xf numFmtId="0" fontId="27" fillId="0" borderId="0"/>
    <xf numFmtId="0" fontId="27" fillId="0" borderId="0"/>
    <xf numFmtId="0" fontId="27" fillId="0" borderId="0"/>
    <xf numFmtId="0" fontId="20" fillId="0" borderId="0"/>
    <xf numFmtId="0" fontId="27" fillId="0" borderId="0"/>
    <xf numFmtId="0" fontId="27" fillId="0" borderId="0"/>
    <xf numFmtId="0" fontId="20" fillId="0" borderId="0"/>
    <xf numFmtId="0" fontId="48"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64" fillId="0" borderId="0"/>
    <xf numFmtId="0" fontId="20" fillId="0" borderId="0"/>
    <xf numFmtId="0" fontId="27" fillId="0" borderId="0"/>
    <xf numFmtId="0" fontId="20" fillId="0" borderId="0"/>
    <xf numFmtId="0" fontId="64"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48"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 fontId="66" fillId="0" borderId="0"/>
    <xf numFmtId="3" fontId="66" fillId="0" borderId="0"/>
    <xf numFmtId="3" fontId="61" fillId="0" borderId="0"/>
    <xf numFmtId="0" fontId="20" fillId="0" borderId="0"/>
    <xf numFmtId="3" fontId="67" fillId="0" borderId="0"/>
    <xf numFmtId="0" fontId="20" fillId="0" borderId="0"/>
    <xf numFmtId="0" fontId="48" fillId="0" borderId="0"/>
    <xf numFmtId="0" fontId="48" fillId="0" borderId="0"/>
    <xf numFmtId="0" fontId="20" fillId="0" borderId="0"/>
    <xf numFmtId="0" fontId="48" fillId="0" borderId="0"/>
    <xf numFmtId="0" fontId="20" fillId="0" borderId="0"/>
    <xf numFmtId="0" fontId="48" fillId="0" borderId="0"/>
    <xf numFmtId="0" fontId="48" fillId="0" borderId="0"/>
    <xf numFmtId="0" fontId="48"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3" fontId="61"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8"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applyNumberFormat="0" applyFon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7">
      <alignment horizontal="center" wrapText="1"/>
    </xf>
    <xf numFmtId="0" fontId="25" fillId="0" borderId="7">
      <alignment horizontal="center" wrapText="1"/>
    </xf>
    <xf numFmtId="0" fontId="25" fillId="0" borderId="7">
      <alignment horizontal="center" wrapText="1"/>
    </xf>
    <xf numFmtId="0" fontId="48" fillId="15" borderId="0" applyNumberFormat="0" applyBorder="0" applyAlignment="0" applyProtection="0"/>
    <xf numFmtId="0" fontId="48" fillId="0" borderId="0" applyNumberFormat="0" applyFill="0" applyBorder="0" applyAlignment="0" applyProtection="0"/>
    <xf numFmtId="0" fontId="20" fillId="35" borderId="48" applyNumberFormat="0" applyFont="0" applyAlignment="0" applyProtection="0"/>
    <xf numFmtId="0" fontId="24" fillId="0" borderId="7">
      <alignment horizontal="center"/>
    </xf>
    <xf numFmtId="0" fontId="25" fillId="0" borderId="7">
      <alignment horizontal="center"/>
    </xf>
    <xf numFmtId="0" fontId="25" fillId="0" borderId="7">
      <alignment horizontal="center"/>
    </xf>
    <xf numFmtId="0" fontId="24" fillId="0" borderId="7">
      <alignment horizontal="center" wrapText="1"/>
    </xf>
    <xf numFmtId="0" fontId="25" fillId="0" borderId="7">
      <alignment horizontal="center" wrapText="1"/>
    </xf>
    <xf numFmtId="0" fontId="25" fillId="0" borderId="7">
      <alignment horizontal="center" wrapText="1"/>
    </xf>
    <xf numFmtId="0" fontId="20" fillId="0" borderId="0"/>
    <xf numFmtId="0" fontId="48" fillId="0" borderId="47" applyNumberFormat="0" applyFill="0" applyAlignment="0" applyProtection="0"/>
    <xf numFmtId="0" fontId="20" fillId="0" borderId="0">
      <alignment vertical="justify"/>
    </xf>
    <xf numFmtId="0" fontId="48" fillId="0" borderId="0" applyNumberFormat="0" applyFill="0" applyBorder="0" applyAlignment="0" applyProtection="0"/>
    <xf numFmtId="0" fontId="24" fillId="0" borderId="0">
      <alignment horizontal="center"/>
    </xf>
    <xf numFmtId="0" fontId="69" fillId="0" borderId="0">
      <alignment horizontal="center"/>
    </xf>
    <xf numFmtId="0" fontId="69" fillId="0" borderId="0">
      <alignment horizontal="center"/>
    </xf>
    <xf numFmtId="0" fontId="24" fillId="0" borderId="0">
      <alignment horizontal="center"/>
    </xf>
    <xf numFmtId="178" fontId="20" fillId="0" borderId="0" applyFont="0" applyFill="0" applyBorder="0" applyAlignment="0" applyProtection="0"/>
    <xf numFmtId="179"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4" fillId="0" borderId="0">
      <alignment horizontal="left" vertical="top"/>
    </xf>
    <xf numFmtId="0" fontId="48" fillId="16" borderId="0" applyNumberFormat="0" applyBorder="0" applyAlignment="0" applyProtection="0"/>
    <xf numFmtId="170" fontId="46" fillId="0" borderId="0">
      <protection locked="0"/>
    </xf>
    <xf numFmtId="0" fontId="24"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24" fillId="0" borderId="54">
      <alignment horizontal="center"/>
    </xf>
    <xf numFmtId="0" fontId="25" fillId="0" borderId="54">
      <alignment horizontal="center"/>
    </xf>
    <xf numFmtId="0" fontId="24" fillId="0" borderId="54">
      <alignment horizontal="center"/>
    </xf>
    <xf numFmtId="0" fontId="25" fillId="0" borderId="54">
      <alignment horizontal="center"/>
    </xf>
    <xf numFmtId="0" fontId="24" fillId="0" borderId="54">
      <alignment horizontal="center" wrapText="1"/>
    </xf>
    <xf numFmtId="0" fontId="25" fillId="0" borderId="54">
      <alignment horizontal="center" wrapText="1"/>
    </xf>
    <xf numFmtId="0" fontId="24" fillId="0" borderId="54">
      <alignment horizontal="center" wrapText="1"/>
    </xf>
    <xf numFmtId="0" fontId="25" fillId="0" borderId="54">
      <alignment horizontal="center" wrapText="1"/>
    </xf>
    <xf numFmtId="0" fontId="24" fillId="0" borderId="54">
      <alignment horizontal="center"/>
    </xf>
    <xf numFmtId="0" fontId="25" fillId="0" borderId="54">
      <alignment horizontal="center"/>
    </xf>
    <xf numFmtId="0" fontId="24" fillId="0" borderId="54">
      <alignment horizontal="center" wrapText="1"/>
    </xf>
    <xf numFmtId="0" fontId="25" fillId="0" borderId="54">
      <alignment horizontal="center" wrapText="1"/>
    </xf>
    <xf numFmtId="0" fontId="24" fillId="0" borderId="55">
      <alignment horizontal="center"/>
    </xf>
    <xf numFmtId="0" fontId="25" fillId="0" borderId="55">
      <alignment horizontal="center"/>
    </xf>
    <xf numFmtId="0" fontId="25" fillId="0" borderId="55">
      <alignment horizontal="center"/>
    </xf>
    <xf numFmtId="0" fontId="24" fillId="0" borderId="55">
      <alignment horizontal="center"/>
    </xf>
    <xf numFmtId="0" fontId="24" fillId="0" borderId="55">
      <alignment horizontal="center" wrapText="1"/>
    </xf>
    <xf numFmtId="0" fontId="25" fillId="0" borderId="55">
      <alignment horizontal="center" wrapText="1"/>
    </xf>
    <xf numFmtId="0" fontId="25" fillId="0" borderId="55">
      <alignment horizontal="center" wrapText="1"/>
    </xf>
    <xf numFmtId="0" fontId="24" fillId="0" borderId="55">
      <alignment horizontal="center" wrapText="1"/>
    </xf>
    <xf numFmtId="0" fontId="48" fillId="32" borderId="56" applyNumberFormat="0" applyAlignment="0" applyProtection="0"/>
    <xf numFmtId="0" fontId="48" fillId="19" borderId="56" applyNumberFormat="0" applyAlignment="0" applyProtection="0"/>
    <xf numFmtId="0" fontId="25" fillId="0" borderId="55">
      <alignment horizontal="center"/>
    </xf>
    <xf numFmtId="0" fontId="24" fillId="0" borderId="55">
      <alignment horizontal="center"/>
    </xf>
    <xf numFmtId="0" fontId="24" fillId="0" borderId="55">
      <alignment horizontal="center" wrapText="1"/>
    </xf>
    <xf numFmtId="0" fontId="25" fillId="0" borderId="55">
      <alignment horizontal="center" wrapText="1"/>
    </xf>
    <xf numFmtId="0" fontId="25" fillId="0" borderId="55">
      <alignment horizontal="center" wrapText="1"/>
    </xf>
    <xf numFmtId="0" fontId="24" fillId="0" borderId="55">
      <alignment horizontal="center" wrapText="1"/>
    </xf>
    <xf numFmtId="0" fontId="24" fillId="0" borderId="55">
      <alignment horizontal="center"/>
    </xf>
    <xf numFmtId="0" fontId="25" fillId="0" borderId="55">
      <alignment horizontal="center"/>
    </xf>
    <xf numFmtId="0" fontId="25" fillId="0" borderId="55">
      <alignment horizontal="center"/>
    </xf>
    <xf numFmtId="0" fontId="24" fillId="0" borderId="55">
      <alignment horizontal="center"/>
    </xf>
    <xf numFmtId="0" fontId="24" fillId="0" borderId="55">
      <alignment horizontal="center" wrapText="1"/>
    </xf>
    <xf numFmtId="0" fontId="25" fillId="0" borderId="55">
      <alignment horizontal="center" wrapText="1"/>
    </xf>
    <xf numFmtId="0" fontId="25" fillId="0" borderId="55">
      <alignment horizontal="center" wrapText="1"/>
    </xf>
    <xf numFmtId="0" fontId="24" fillId="0" borderId="55">
      <alignment horizontal="center" wrapText="1"/>
    </xf>
    <xf numFmtId="0" fontId="20" fillId="35" borderId="57" applyNumberFormat="0" applyFont="0" applyAlignment="0" applyProtection="0"/>
    <xf numFmtId="0" fontId="37" fillId="19" borderId="56" applyNumberFormat="0" applyAlignment="0" applyProtection="0"/>
    <xf numFmtId="0" fontId="30" fillId="32" borderId="56" applyNumberFormat="0" applyAlignment="0" applyProtection="0"/>
    <xf numFmtId="44" fontId="17" fillId="0" borderId="0" applyFont="0" applyFill="0" applyBorder="0" applyAlignment="0" applyProtection="0"/>
    <xf numFmtId="164" fontId="17" fillId="0" borderId="0" applyFont="0" applyFill="0" applyBorder="0" applyAlignment="0" applyProtection="0"/>
    <xf numFmtId="0" fontId="17" fillId="0" borderId="0"/>
    <xf numFmtId="0" fontId="68" fillId="0" borderId="0"/>
    <xf numFmtId="0" fontId="20" fillId="35" borderId="57" applyNumberFormat="0" applyFont="0" applyAlignment="0" applyProtection="0"/>
    <xf numFmtId="0" fontId="68" fillId="0" borderId="0"/>
    <xf numFmtId="9" fontId="17" fillId="0" borderId="0" applyFont="0" applyFill="0" applyBorder="0" applyAlignment="0" applyProtection="0"/>
    <xf numFmtId="0" fontId="24" fillId="0" borderId="54">
      <alignment horizontal="center"/>
    </xf>
    <xf numFmtId="0" fontId="25" fillId="0" borderId="54">
      <alignment horizontal="center"/>
    </xf>
    <xf numFmtId="0" fontId="25" fillId="0" borderId="54">
      <alignment horizontal="center"/>
    </xf>
    <xf numFmtId="0" fontId="24" fillId="0" borderId="54">
      <alignment horizontal="center"/>
    </xf>
    <xf numFmtId="0" fontId="24" fillId="0" borderId="54">
      <alignment horizontal="center" wrapText="1"/>
    </xf>
    <xf numFmtId="0" fontId="25" fillId="0" borderId="54">
      <alignment horizontal="center" wrapText="1"/>
    </xf>
    <xf numFmtId="0" fontId="25" fillId="0" borderId="54">
      <alignment horizontal="center" wrapText="1"/>
    </xf>
    <xf numFmtId="0" fontId="24" fillId="0" borderId="54">
      <alignment horizontal="center" wrapText="1"/>
    </xf>
    <xf numFmtId="0" fontId="24" fillId="0" borderId="54">
      <alignment horizontal="center" wrapText="1"/>
    </xf>
    <xf numFmtId="0" fontId="25" fillId="0" borderId="54">
      <alignment horizontal="center" wrapText="1"/>
    </xf>
    <xf numFmtId="0" fontId="25" fillId="0" borderId="54">
      <alignment horizontal="center" wrapText="1"/>
    </xf>
    <xf numFmtId="0" fontId="24" fillId="0" borderId="54">
      <alignment horizontal="center" wrapText="1"/>
    </xf>
    <xf numFmtId="0" fontId="24" fillId="0" borderId="54">
      <alignment horizontal="center"/>
    </xf>
    <xf numFmtId="0" fontId="25" fillId="0" borderId="54">
      <alignment horizontal="center"/>
    </xf>
    <xf numFmtId="0" fontId="25" fillId="0" borderId="54">
      <alignment horizontal="center"/>
    </xf>
    <xf numFmtId="0" fontId="24" fillId="0" borderId="54">
      <alignment horizontal="center"/>
    </xf>
    <xf numFmtId="0" fontId="24" fillId="0" borderId="54">
      <alignment horizontal="center" wrapText="1"/>
    </xf>
    <xf numFmtId="0" fontId="25" fillId="0" borderId="54">
      <alignment horizontal="center" wrapText="1"/>
    </xf>
    <xf numFmtId="0" fontId="25" fillId="0" borderId="54">
      <alignment horizontal="center" wrapText="1"/>
    </xf>
    <xf numFmtId="0" fontId="24" fillId="0" borderId="54">
      <alignment horizontal="center" wrapText="1"/>
    </xf>
    <xf numFmtId="0" fontId="68" fillId="0" borderId="0"/>
    <xf numFmtId="0" fontId="40" fillId="32" borderId="58" applyNumberFormat="0" applyAlignment="0" applyProtection="0"/>
    <xf numFmtId="0" fontId="42" fillId="0" borderId="59" applyNumberFormat="0" applyFill="0" applyAlignment="0" applyProtection="0"/>
    <xf numFmtId="0" fontId="48" fillId="32" borderId="58" applyNumberFormat="0" applyAlignment="0" applyProtection="0"/>
    <xf numFmtId="0" fontId="48" fillId="0" borderId="59" applyNumberFormat="0" applyFill="0" applyAlignment="0" applyProtection="0"/>
    <xf numFmtId="0" fontId="68" fillId="0" borderId="0"/>
    <xf numFmtId="44" fontId="17" fillId="0" borderId="0" applyFont="0" applyFill="0" applyBorder="0" applyAlignment="0" applyProtection="0"/>
    <xf numFmtId="0" fontId="30" fillId="32" borderId="64" applyNumberFormat="0" applyAlignment="0" applyProtection="0"/>
    <xf numFmtId="0" fontId="37" fillId="19" borderId="64" applyNumberFormat="0" applyAlignment="0" applyProtection="0"/>
    <xf numFmtId="0" fontId="20" fillId="35" borderId="65" applyNumberFormat="0" applyFont="0" applyAlignment="0" applyProtection="0"/>
    <xf numFmtId="0" fontId="40" fillId="32" borderId="66" applyNumberFormat="0" applyAlignment="0" applyProtection="0"/>
    <xf numFmtId="0" fontId="42" fillId="0" borderId="67" applyNumberFormat="0" applyFill="0" applyAlignment="0" applyProtection="0"/>
    <xf numFmtId="0" fontId="43" fillId="36" borderId="68" applyFill="0"/>
    <xf numFmtId="0" fontId="42" fillId="0" borderId="79" applyNumberFormat="0" applyFill="0" applyAlignment="0" applyProtection="0"/>
    <xf numFmtId="0" fontId="20" fillId="35" borderId="77" applyNumberFormat="0" applyFont="0" applyAlignment="0" applyProtection="0"/>
    <xf numFmtId="0" fontId="24" fillId="0" borderId="62">
      <alignment horizontal="center"/>
    </xf>
    <xf numFmtId="0" fontId="25" fillId="0" borderId="62">
      <alignment horizontal="center"/>
    </xf>
    <xf numFmtId="0" fontId="48" fillId="19" borderId="64" applyNumberFormat="0" applyAlignment="0" applyProtection="0"/>
    <xf numFmtId="0" fontId="24" fillId="0" borderId="62">
      <alignment horizontal="center"/>
    </xf>
    <xf numFmtId="0" fontId="25" fillId="0" borderId="62">
      <alignment horizontal="center"/>
    </xf>
    <xf numFmtId="0" fontId="48" fillId="32" borderId="66" applyNumberFormat="0" applyAlignment="0" applyProtection="0"/>
    <xf numFmtId="0" fontId="48" fillId="32" borderId="64" applyNumberFormat="0" applyAlignment="0" applyProtection="0"/>
    <xf numFmtId="0" fontId="48" fillId="0" borderId="67" applyNumberFormat="0" applyFill="0" applyAlignment="0" applyProtection="0"/>
    <xf numFmtId="0" fontId="24" fillId="0" borderId="62">
      <alignment horizontal="center" wrapText="1"/>
    </xf>
    <xf numFmtId="0" fontId="25" fillId="0" borderId="62">
      <alignment horizontal="center" wrapText="1"/>
    </xf>
    <xf numFmtId="0" fontId="48" fillId="0" borderId="79" applyNumberFormat="0" applyFill="0" applyAlignment="0" applyProtection="0"/>
    <xf numFmtId="0" fontId="48" fillId="0" borderId="76" applyNumberFormat="0" applyFill="0" applyAlignment="0" applyProtection="0"/>
    <xf numFmtId="0" fontId="48" fillId="32" borderId="75" applyNumberFormat="0" applyAlignment="0" applyProtection="0"/>
    <xf numFmtId="0" fontId="48" fillId="32" borderId="78" applyNumberFormat="0" applyAlignment="0" applyProtection="0"/>
    <xf numFmtId="0" fontId="48" fillId="19" borderId="75" applyNumberFormat="0" applyAlignment="0" applyProtection="0"/>
    <xf numFmtId="0" fontId="24" fillId="0" borderId="62">
      <alignment horizontal="center" wrapText="1"/>
    </xf>
    <xf numFmtId="0" fontId="25" fillId="0" borderId="62">
      <alignment horizontal="center" wrapText="1"/>
    </xf>
    <xf numFmtId="0" fontId="20" fillId="35" borderId="65" applyNumberFormat="0" applyFont="0" applyAlignment="0" applyProtection="0"/>
    <xf numFmtId="0" fontId="24" fillId="0" borderId="62">
      <alignment horizontal="center"/>
    </xf>
    <xf numFmtId="0" fontId="25" fillId="0" borderId="62">
      <alignment horizontal="center"/>
    </xf>
    <xf numFmtId="0" fontId="24" fillId="0" borderId="62">
      <alignment horizontal="center" wrapText="1"/>
    </xf>
    <xf numFmtId="0" fontId="25" fillId="0" borderId="62">
      <alignment horizontal="center" wrapText="1"/>
    </xf>
    <xf numFmtId="0" fontId="43" fillId="36" borderId="80" applyFill="0"/>
    <xf numFmtId="0" fontId="40" fillId="32" borderId="78" applyNumberFormat="0" applyAlignment="0" applyProtection="0"/>
    <xf numFmtId="0" fontId="20" fillId="35" borderId="77" applyNumberFormat="0" applyFont="0" applyAlignment="0" applyProtection="0"/>
    <xf numFmtId="0" fontId="37" fillId="19" borderId="75" applyNumberFormat="0" applyAlignment="0" applyProtection="0"/>
    <xf numFmtId="0" fontId="36" fillId="0" borderId="76" applyNumberFormat="0" applyFill="0" applyAlignment="0" applyProtection="0"/>
    <xf numFmtId="0" fontId="30" fillId="32" borderId="75" applyNumberFormat="0" applyAlignment="0" applyProtection="0"/>
    <xf numFmtId="44" fontId="20" fillId="0" borderId="0" applyFont="0" applyFill="0" applyBorder="0" applyAlignment="0" applyProtection="0"/>
    <xf numFmtId="0" fontId="24" fillId="0" borderId="62">
      <alignment horizontal="center"/>
    </xf>
    <xf numFmtId="0" fontId="25" fillId="0" borderId="62">
      <alignment horizontal="center"/>
    </xf>
    <xf numFmtId="0" fontId="24" fillId="0" borderId="62">
      <alignment horizontal="center"/>
    </xf>
    <xf numFmtId="0" fontId="25" fillId="0" borderId="62">
      <alignment horizontal="center"/>
    </xf>
    <xf numFmtId="0" fontId="24" fillId="0" borderId="62">
      <alignment horizontal="center" wrapText="1"/>
    </xf>
    <xf numFmtId="0" fontId="25" fillId="0" borderId="62">
      <alignment horizontal="center" wrapText="1"/>
    </xf>
    <xf numFmtId="0" fontId="24" fillId="0" borderId="62">
      <alignment horizontal="center" wrapText="1"/>
    </xf>
    <xf numFmtId="0" fontId="25" fillId="0" borderId="62">
      <alignment horizontal="center" wrapText="1"/>
    </xf>
    <xf numFmtId="0" fontId="24" fillId="0" borderId="62">
      <alignment horizontal="center"/>
    </xf>
    <xf numFmtId="0" fontId="25" fillId="0" borderId="62">
      <alignment horizontal="center"/>
    </xf>
    <xf numFmtId="0" fontId="24" fillId="0" borderId="62">
      <alignment horizontal="center" wrapText="1"/>
    </xf>
    <xf numFmtId="0" fontId="25" fillId="0" borderId="62">
      <alignment horizontal="center" wrapText="1"/>
    </xf>
    <xf numFmtId="0" fontId="24" fillId="0" borderId="62">
      <alignment horizontal="center"/>
    </xf>
    <xf numFmtId="0" fontId="25" fillId="0" borderId="62">
      <alignment horizontal="center"/>
    </xf>
    <xf numFmtId="0" fontId="25" fillId="0" borderId="62">
      <alignment horizontal="center"/>
    </xf>
    <xf numFmtId="0" fontId="24" fillId="0" borderId="62">
      <alignment horizontal="center"/>
    </xf>
    <xf numFmtId="0" fontId="24" fillId="0" borderId="62">
      <alignment horizontal="center" wrapText="1"/>
    </xf>
    <xf numFmtId="0" fontId="25" fillId="0" borderId="62">
      <alignment horizontal="center" wrapText="1"/>
    </xf>
    <xf numFmtId="0" fontId="25" fillId="0" borderId="62">
      <alignment horizontal="center" wrapText="1"/>
    </xf>
    <xf numFmtId="0" fontId="24" fillId="0" borderId="62">
      <alignment horizontal="center" wrapText="1"/>
    </xf>
    <xf numFmtId="0" fontId="48" fillId="32" borderId="69" applyNumberFormat="0" applyAlignment="0" applyProtection="0"/>
    <xf numFmtId="0" fontId="48" fillId="19" borderId="69" applyNumberFormat="0" applyAlignment="0" applyProtection="0"/>
    <xf numFmtId="0" fontId="25" fillId="0" borderId="62">
      <alignment horizontal="center"/>
    </xf>
    <xf numFmtId="0" fontId="24" fillId="0" borderId="62">
      <alignment horizontal="center"/>
    </xf>
    <xf numFmtId="0" fontId="24" fillId="0" borderId="62">
      <alignment horizontal="center" wrapText="1"/>
    </xf>
    <xf numFmtId="0" fontId="25" fillId="0" borderId="62">
      <alignment horizontal="center" wrapText="1"/>
    </xf>
    <xf numFmtId="0" fontId="25" fillId="0" borderId="62">
      <alignment horizontal="center" wrapText="1"/>
    </xf>
    <xf numFmtId="0" fontId="24" fillId="0" borderId="62">
      <alignment horizontal="center" wrapText="1"/>
    </xf>
    <xf numFmtId="0" fontId="24" fillId="0" borderId="62">
      <alignment horizontal="center"/>
    </xf>
    <xf numFmtId="0" fontId="25" fillId="0" borderId="62">
      <alignment horizontal="center"/>
    </xf>
    <xf numFmtId="0" fontId="25" fillId="0" borderId="62">
      <alignment horizontal="center"/>
    </xf>
    <xf numFmtId="0" fontId="24" fillId="0" borderId="62">
      <alignment horizontal="center"/>
    </xf>
    <xf numFmtId="0" fontId="24" fillId="0" borderId="62">
      <alignment horizontal="center" wrapText="1"/>
    </xf>
    <xf numFmtId="0" fontId="25" fillId="0" borderId="62">
      <alignment horizontal="center" wrapText="1"/>
    </xf>
    <xf numFmtId="0" fontId="25" fillId="0" borderId="62">
      <alignment horizontal="center" wrapText="1"/>
    </xf>
    <xf numFmtId="0" fontId="24" fillId="0" borderId="62">
      <alignment horizontal="center" wrapText="1"/>
    </xf>
    <xf numFmtId="0" fontId="20" fillId="35" borderId="70" applyNumberFormat="0" applyFont="0" applyAlignment="0" applyProtection="0"/>
    <xf numFmtId="0" fontId="37" fillId="19" borderId="69" applyNumberFormat="0" applyAlignment="0" applyProtection="0"/>
    <xf numFmtId="0" fontId="30" fillId="32" borderId="69" applyNumberFormat="0" applyAlignment="0" applyProtection="0"/>
    <xf numFmtId="44" fontId="17" fillId="0" borderId="0" applyFont="0" applyFill="0" applyBorder="0" applyAlignment="0" applyProtection="0"/>
    <xf numFmtId="0" fontId="20" fillId="35" borderId="70" applyNumberFormat="0" applyFont="0" applyAlignment="0" applyProtection="0"/>
    <xf numFmtId="0" fontId="24" fillId="0" borderId="62">
      <alignment horizontal="center"/>
    </xf>
    <xf numFmtId="0" fontId="25" fillId="0" borderId="62">
      <alignment horizontal="center"/>
    </xf>
    <xf numFmtId="0" fontId="25" fillId="0" borderId="62">
      <alignment horizontal="center"/>
    </xf>
    <xf numFmtId="0" fontId="24" fillId="0" borderId="62">
      <alignment horizontal="center"/>
    </xf>
    <xf numFmtId="0" fontId="24" fillId="0" borderId="62">
      <alignment horizontal="center" wrapText="1"/>
    </xf>
    <xf numFmtId="0" fontId="25" fillId="0" borderId="62">
      <alignment horizontal="center" wrapText="1"/>
    </xf>
    <xf numFmtId="0" fontId="25" fillId="0" borderId="62">
      <alignment horizontal="center" wrapText="1"/>
    </xf>
    <xf numFmtId="0" fontId="24" fillId="0" borderId="62">
      <alignment horizontal="center" wrapText="1"/>
    </xf>
    <xf numFmtId="0" fontId="24" fillId="0" borderId="62">
      <alignment horizontal="center" wrapText="1"/>
    </xf>
    <xf numFmtId="0" fontId="25" fillId="0" borderId="62">
      <alignment horizontal="center" wrapText="1"/>
    </xf>
    <xf numFmtId="0" fontId="25" fillId="0" borderId="62">
      <alignment horizontal="center" wrapText="1"/>
    </xf>
    <xf numFmtId="0" fontId="24" fillId="0" borderId="62">
      <alignment horizontal="center" wrapText="1"/>
    </xf>
    <xf numFmtId="0" fontId="24" fillId="0" borderId="62">
      <alignment horizontal="center"/>
    </xf>
    <xf numFmtId="0" fontId="25" fillId="0" borderId="62">
      <alignment horizontal="center"/>
    </xf>
    <xf numFmtId="0" fontId="25" fillId="0" borderId="62">
      <alignment horizontal="center"/>
    </xf>
    <xf numFmtId="0" fontId="24" fillId="0" borderId="62">
      <alignment horizontal="center"/>
    </xf>
    <xf numFmtId="0" fontId="24" fillId="0" borderId="62">
      <alignment horizontal="center" wrapText="1"/>
    </xf>
    <xf numFmtId="0" fontId="25" fillId="0" borderId="62">
      <alignment horizontal="center" wrapText="1"/>
    </xf>
    <xf numFmtId="0" fontId="25" fillId="0" borderId="62">
      <alignment horizontal="center" wrapText="1"/>
    </xf>
    <xf numFmtId="0" fontId="24" fillId="0" borderId="62">
      <alignment horizontal="center" wrapText="1"/>
    </xf>
    <xf numFmtId="0" fontId="40" fillId="32" borderId="71" applyNumberFormat="0" applyAlignment="0" applyProtection="0"/>
    <xf numFmtId="0" fontId="42" fillId="0" borderId="72" applyNumberFormat="0" applyFill="0" applyAlignment="0" applyProtection="0"/>
    <xf numFmtId="0" fontId="48" fillId="32" borderId="71" applyNumberFormat="0" applyAlignment="0" applyProtection="0"/>
    <xf numFmtId="0" fontId="48" fillId="0" borderId="72" applyNumberFormat="0" applyFill="0" applyAlignment="0" applyProtection="0"/>
    <xf numFmtId="44" fontId="17" fillId="0" borderId="0" applyFont="0" applyFill="0" applyBorder="0" applyAlignment="0" applyProtection="0"/>
    <xf numFmtId="0" fontId="25" fillId="0" borderId="73">
      <alignment horizontal="center"/>
    </xf>
    <xf numFmtId="0" fontId="25" fillId="0" borderId="73">
      <alignment horizontal="center"/>
    </xf>
    <xf numFmtId="0" fontId="24" fillId="0" borderId="73">
      <alignment horizontal="center"/>
    </xf>
    <xf numFmtId="0" fontId="37" fillId="19" borderId="69" applyNumberFormat="0" applyAlignment="0" applyProtection="0"/>
    <xf numFmtId="0" fontId="20" fillId="35" borderId="70" applyNumberFormat="0" applyFont="0" applyAlignment="0" applyProtection="0"/>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xf>
    <xf numFmtId="0" fontId="25" fillId="0" borderId="73">
      <alignment horizontal="center"/>
    </xf>
    <xf numFmtId="0" fontId="25" fillId="0" borderId="73">
      <alignment horizontal="center" wrapText="1"/>
    </xf>
    <xf numFmtId="0" fontId="24"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wrapText="1"/>
    </xf>
    <xf numFmtId="0" fontId="36" fillId="0" borderId="46" applyNumberFormat="0" applyFill="0" applyAlignment="0" applyProtection="0"/>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xf>
    <xf numFmtId="0" fontId="25" fillId="0" borderId="73">
      <alignment horizontal="center"/>
    </xf>
    <xf numFmtId="0" fontId="48" fillId="19" borderId="69" applyNumberFormat="0" applyAlignment="0" applyProtection="0"/>
    <xf numFmtId="0" fontId="25" fillId="0" borderId="73">
      <alignment horizontal="center"/>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xf>
    <xf numFmtId="0" fontId="24" fillId="0" borderId="73">
      <alignment horizontal="center"/>
    </xf>
    <xf numFmtId="0" fontId="25" fillId="0" borderId="73">
      <alignment horizontal="center"/>
    </xf>
    <xf numFmtId="0" fontId="24" fillId="0" borderId="73">
      <alignment horizontal="center"/>
    </xf>
    <xf numFmtId="0" fontId="20" fillId="35" borderId="70" applyNumberFormat="0" applyFont="0" applyAlignment="0" applyProtection="0"/>
    <xf numFmtId="0" fontId="30" fillId="32" borderId="69" applyNumberFormat="0" applyAlignment="0" applyProtection="0"/>
    <xf numFmtId="0" fontId="24" fillId="0" borderId="73">
      <alignment horizontal="center" wrapText="1"/>
    </xf>
    <xf numFmtId="0" fontId="25" fillId="0" borderId="73">
      <alignment horizontal="center"/>
    </xf>
    <xf numFmtId="0" fontId="24" fillId="0" borderId="73">
      <alignment horizontal="center"/>
    </xf>
    <xf numFmtId="0" fontId="20" fillId="35" borderId="70" applyNumberFormat="0" applyFont="0" applyAlignment="0" applyProtection="0"/>
    <xf numFmtId="0" fontId="25"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wrapText="1"/>
    </xf>
    <xf numFmtId="0" fontId="24" fillId="0" borderId="73">
      <alignment horizontal="center"/>
    </xf>
    <xf numFmtId="0" fontId="25" fillId="0" borderId="73">
      <alignment horizontal="center"/>
    </xf>
    <xf numFmtId="0" fontId="24" fillId="0" borderId="73">
      <alignment horizontal="center"/>
    </xf>
    <xf numFmtId="0" fontId="25" fillId="0" borderId="73">
      <alignment horizontal="center"/>
    </xf>
    <xf numFmtId="0" fontId="24" fillId="0" borderId="73">
      <alignment horizontal="center"/>
    </xf>
    <xf numFmtId="0" fontId="25" fillId="0" borderId="73">
      <alignment horizontal="center"/>
    </xf>
    <xf numFmtId="0" fontId="24" fillId="0" borderId="73">
      <alignment horizontal="center"/>
    </xf>
    <xf numFmtId="0" fontId="20" fillId="35" borderId="70" applyNumberFormat="0" applyFont="0" applyAlignment="0" applyProtection="0"/>
    <xf numFmtId="0" fontId="48" fillId="0" borderId="46" applyNumberFormat="0" applyFill="0" applyAlignment="0" applyProtection="0"/>
    <xf numFmtId="0" fontId="24"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48" fillId="0" borderId="72" applyNumberFormat="0" applyFill="0" applyAlignment="0" applyProtection="0"/>
    <xf numFmtId="0" fontId="48" fillId="32" borderId="69" applyNumberFormat="0" applyAlignment="0" applyProtection="0"/>
    <xf numFmtId="0" fontId="48" fillId="32" borderId="71" applyNumberFormat="0" applyAlignment="0" applyProtection="0"/>
    <xf numFmtId="0" fontId="25" fillId="0" borderId="73">
      <alignment horizontal="center"/>
    </xf>
    <xf numFmtId="0" fontId="24" fillId="0" borderId="73">
      <alignment horizontal="center"/>
    </xf>
    <xf numFmtId="0" fontId="48" fillId="19" borderId="69" applyNumberFormat="0" applyAlignment="0" applyProtection="0"/>
    <xf numFmtId="0" fontId="25" fillId="0" borderId="73">
      <alignment horizontal="center"/>
    </xf>
    <xf numFmtId="0" fontId="24" fillId="0" borderId="73">
      <alignment horizontal="center"/>
    </xf>
    <xf numFmtId="0" fontId="48" fillId="0" borderId="72" applyNumberFormat="0" applyFill="0" applyAlignment="0" applyProtection="0"/>
    <xf numFmtId="0" fontId="48" fillId="0" borderId="46" applyNumberFormat="0" applyFill="0" applyAlignment="0" applyProtection="0"/>
    <xf numFmtId="0" fontId="48" fillId="32" borderId="71" applyNumberFormat="0" applyAlignment="0" applyProtection="0"/>
    <xf numFmtId="0" fontId="24" fillId="0" borderId="73">
      <alignment horizontal="center" wrapText="1"/>
    </xf>
    <xf numFmtId="0" fontId="43" fillId="36" borderId="68" applyFill="0"/>
    <xf numFmtId="0" fontId="24" fillId="0" borderId="73">
      <alignment horizontal="center" wrapText="1"/>
    </xf>
    <xf numFmtId="0" fontId="25" fillId="0" borderId="73">
      <alignment horizontal="center" wrapText="1"/>
    </xf>
    <xf numFmtId="0" fontId="42" fillId="0" borderId="72" applyNumberFormat="0" applyFill="0" applyAlignment="0" applyProtection="0"/>
    <xf numFmtId="0" fontId="24" fillId="0" borderId="73">
      <alignment horizontal="center"/>
    </xf>
    <xf numFmtId="0" fontId="25" fillId="0" borderId="73">
      <alignment horizontal="center"/>
    </xf>
    <xf numFmtId="0" fontId="24"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xf>
    <xf numFmtId="0" fontId="43" fillId="36" borderId="68" applyFill="0"/>
    <xf numFmtId="0" fontId="42" fillId="0" borderId="72" applyNumberFormat="0" applyFill="0" applyAlignment="0" applyProtection="0"/>
    <xf numFmtId="0" fontId="40" fillId="32" borderId="71" applyNumberFormat="0" applyAlignment="0" applyProtection="0"/>
    <xf numFmtId="0" fontId="20" fillId="35" borderId="70" applyNumberFormat="0" applyFont="0" applyAlignment="0" applyProtection="0"/>
    <xf numFmtId="0" fontId="37" fillId="19" borderId="69" applyNumberFormat="0" applyAlignment="0" applyProtection="0"/>
    <xf numFmtId="0" fontId="25" fillId="0" borderId="73">
      <alignment horizontal="center" wrapText="1"/>
    </xf>
    <xf numFmtId="0" fontId="30" fillId="32" borderId="69" applyNumberFormat="0" applyAlignment="0" applyProtection="0"/>
    <xf numFmtId="0" fontId="24" fillId="0" borderId="73">
      <alignment horizontal="center"/>
    </xf>
    <xf numFmtId="0" fontId="25" fillId="0" borderId="73">
      <alignment horizontal="center"/>
    </xf>
    <xf numFmtId="0" fontId="40" fillId="32" borderId="71" applyNumberFormat="0" applyAlignment="0" applyProtection="0"/>
    <xf numFmtId="0" fontId="20" fillId="35" borderId="70" applyNumberFormat="0" applyFont="0" applyAlignment="0" applyProtection="0"/>
    <xf numFmtId="0" fontId="24" fillId="0" borderId="73">
      <alignment horizontal="center"/>
    </xf>
    <xf numFmtId="0" fontId="24" fillId="0" borderId="73">
      <alignment horizontal="center" wrapText="1"/>
    </xf>
    <xf numFmtId="0" fontId="48" fillId="32" borderId="69" applyNumberFormat="0" applyAlignment="0" applyProtection="0"/>
    <xf numFmtId="0" fontId="25" fillId="0" borderId="73">
      <alignment horizontal="center"/>
    </xf>
    <xf numFmtId="164" fontId="20" fillId="0" borderId="0" applyFont="0" applyFill="0" applyBorder="0" applyAlignment="0" applyProtection="0"/>
    <xf numFmtId="44" fontId="20" fillId="0" borderId="0" applyFont="0" applyFill="0" applyBorder="0" applyAlignment="0" applyProtection="0"/>
    <xf numFmtId="0" fontId="24" fillId="0" borderId="73">
      <alignment horizontal="center"/>
    </xf>
    <xf numFmtId="0" fontId="25" fillId="0" borderId="73">
      <alignment horizontal="center"/>
    </xf>
    <xf numFmtId="0" fontId="24" fillId="0" borderId="73">
      <alignment horizontal="center"/>
    </xf>
    <xf numFmtId="0" fontId="25" fillId="0" borderId="73">
      <alignment horizontal="center"/>
    </xf>
    <xf numFmtId="0" fontId="24"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wrapText="1"/>
    </xf>
    <xf numFmtId="0" fontId="24" fillId="0" borderId="73">
      <alignment horizontal="center"/>
    </xf>
    <xf numFmtId="0" fontId="25" fillId="0" borderId="73">
      <alignment horizontal="center"/>
    </xf>
    <xf numFmtId="0" fontId="24" fillId="0" borderId="73">
      <alignment horizontal="center" wrapText="1"/>
    </xf>
    <xf numFmtId="0" fontId="25" fillId="0" borderId="73">
      <alignment horizontal="center" wrapText="1"/>
    </xf>
    <xf numFmtId="0" fontId="24" fillId="0" borderId="73">
      <alignment horizontal="center"/>
    </xf>
    <xf numFmtId="0" fontId="25" fillId="0" borderId="73">
      <alignment horizontal="center"/>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xf>
    <xf numFmtId="0" fontId="25" fillId="0" borderId="73">
      <alignment horizontal="center"/>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xf>
    <xf numFmtId="44" fontId="17" fillId="0" borderId="0" applyFont="0" applyFill="0" applyBorder="0" applyAlignment="0" applyProtection="0"/>
    <xf numFmtId="164" fontId="17" fillId="0" borderId="0" applyFont="0" applyFill="0" applyBorder="0" applyAlignment="0" applyProtection="0"/>
    <xf numFmtId="0" fontId="36" fillId="0" borderId="46" applyNumberFormat="0" applyFill="0" applyAlignment="0" applyProtection="0"/>
    <xf numFmtId="0" fontId="24" fillId="0" borderId="73">
      <alignment horizontal="center" wrapText="1"/>
    </xf>
    <xf numFmtId="0" fontId="24" fillId="0" borderId="73">
      <alignment horizontal="center"/>
    </xf>
    <xf numFmtId="0" fontId="25" fillId="0" borderId="73">
      <alignment horizontal="center"/>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xf>
    <xf numFmtId="0" fontId="25" fillId="0" borderId="73">
      <alignment horizontal="center"/>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4">
      <alignment horizontal="center"/>
    </xf>
    <xf numFmtId="0" fontId="25" fillId="0" borderId="74">
      <alignment horizontal="center"/>
    </xf>
    <xf numFmtId="0" fontId="24" fillId="0" borderId="74">
      <alignment horizontal="center"/>
    </xf>
    <xf numFmtId="0" fontId="25" fillId="0" borderId="74">
      <alignment horizontal="center"/>
    </xf>
    <xf numFmtId="0" fontId="24" fillId="0" borderId="74">
      <alignment horizontal="center" wrapText="1"/>
    </xf>
    <xf numFmtId="0" fontId="25" fillId="0" borderId="74">
      <alignment horizontal="center" wrapText="1"/>
    </xf>
    <xf numFmtId="0" fontId="24" fillId="0" borderId="74">
      <alignment horizontal="center" wrapText="1"/>
    </xf>
    <xf numFmtId="0" fontId="25" fillId="0" borderId="74">
      <alignment horizontal="center" wrapText="1"/>
    </xf>
    <xf numFmtId="0" fontId="24" fillId="0" borderId="74">
      <alignment horizontal="center"/>
    </xf>
    <xf numFmtId="0" fontId="25" fillId="0" borderId="74">
      <alignment horizontal="center"/>
    </xf>
    <xf numFmtId="0" fontId="24" fillId="0" borderId="74">
      <alignment horizontal="center" wrapText="1"/>
    </xf>
    <xf numFmtId="0" fontId="25" fillId="0" borderId="74">
      <alignment horizontal="center" wrapText="1"/>
    </xf>
    <xf numFmtId="0" fontId="24" fillId="0" borderId="74">
      <alignment horizontal="center"/>
    </xf>
    <xf numFmtId="0" fontId="25" fillId="0" borderId="74">
      <alignment horizontal="center"/>
    </xf>
    <xf numFmtId="0" fontId="25" fillId="0" borderId="74">
      <alignment horizontal="center"/>
    </xf>
    <xf numFmtId="0" fontId="24" fillId="0" borderId="74">
      <alignment horizontal="center"/>
    </xf>
    <xf numFmtId="0" fontId="24" fillId="0" borderId="74">
      <alignment horizontal="center" wrapText="1"/>
    </xf>
    <xf numFmtId="0" fontId="25" fillId="0" borderId="74">
      <alignment horizontal="center" wrapText="1"/>
    </xf>
    <xf numFmtId="0" fontId="25" fillId="0" borderId="74">
      <alignment horizontal="center" wrapText="1"/>
    </xf>
    <xf numFmtId="0" fontId="24" fillId="0" borderId="74">
      <alignment horizontal="center" wrapText="1"/>
    </xf>
    <xf numFmtId="0" fontId="48" fillId="32" borderId="69" applyNumberFormat="0" applyAlignment="0" applyProtection="0"/>
    <xf numFmtId="0" fontId="48" fillId="19" borderId="69" applyNumberFormat="0" applyAlignment="0" applyProtection="0"/>
    <xf numFmtId="0" fontId="25" fillId="0" borderId="74">
      <alignment horizontal="center"/>
    </xf>
    <xf numFmtId="0" fontId="24" fillId="0" borderId="74">
      <alignment horizontal="center"/>
    </xf>
    <xf numFmtId="0" fontId="24" fillId="0" borderId="74">
      <alignment horizontal="center" wrapText="1"/>
    </xf>
    <xf numFmtId="0" fontId="25" fillId="0" borderId="74">
      <alignment horizontal="center" wrapText="1"/>
    </xf>
    <xf numFmtId="0" fontId="25" fillId="0" borderId="74">
      <alignment horizontal="center" wrapText="1"/>
    </xf>
    <xf numFmtId="0" fontId="24" fillId="0" borderId="74">
      <alignment horizontal="center" wrapText="1"/>
    </xf>
    <xf numFmtId="0" fontId="24" fillId="0" borderId="74">
      <alignment horizontal="center"/>
    </xf>
    <xf numFmtId="0" fontId="25" fillId="0" borderId="74">
      <alignment horizontal="center"/>
    </xf>
    <xf numFmtId="0" fontId="25" fillId="0" borderId="74">
      <alignment horizontal="center"/>
    </xf>
    <xf numFmtId="0" fontId="24" fillId="0" borderId="74">
      <alignment horizontal="center"/>
    </xf>
    <xf numFmtId="0" fontId="24" fillId="0" borderId="74">
      <alignment horizontal="center" wrapText="1"/>
    </xf>
    <xf numFmtId="0" fontId="25" fillId="0" borderId="74">
      <alignment horizontal="center" wrapText="1"/>
    </xf>
    <xf numFmtId="0" fontId="25" fillId="0" borderId="74">
      <alignment horizontal="center" wrapText="1"/>
    </xf>
    <xf numFmtId="0" fontId="24" fillId="0" borderId="74">
      <alignment horizontal="center" wrapText="1"/>
    </xf>
    <xf numFmtId="0" fontId="20" fillId="35" borderId="70" applyNumberFormat="0" applyFont="0" applyAlignment="0" applyProtection="0"/>
    <xf numFmtId="0" fontId="37" fillId="19" borderId="69" applyNumberFormat="0" applyAlignment="0" applyProtection="0"/>
    <xf numFmtId="0" fontId="30" fillId="32" borderId="69" applyNumberFormat="0" applyAlignment="0" applyProtection="0"/>
    <xf numFmtId="0" fontId="24" fillId="0" borderId="73">
      <alignment horizontal="center"/>
    </xf>
    <xf numFmtId="0" fontId="20" fillId="35" borderId="70" applyNumberFormat="0" applyFont="0" applyAlignment="0" applyProtection="0"/>
    <xf numFmtId="0" fontId="24" fillId="0" borderId="73">
      <alignment horizontal="center"/>
    </xf>
    <xf numFmtId="0" fontId="24" fillId="0" borderId="74">
      <alignment horizontal="center"/>
    </xf>
    <xf numFmtId="0" fontId="25" fillId="0" borderId="74">
      <alignment horizontal="center"/>
    </xf>
    <xf numFmtId="0" fontId="25" fillId="0" borderId="74">
      <alignment horizontal="center"/>
    </xf>
    <xf numFmtId="0" fontId="24" fillId="0" borderId="74">
      <alignment horizontal="center"/>
    </xf>
    <xf numFmtId="0" fontId="24" fillId="0" borderId="74">
      <alignment horizontal="center" wrapText="1"/>
    </xf>
    <xf numFmtId="0" fontId="25" fillId="0" borderId="74">
      <alignment horizontal="center" wrapText="1"/>
    </xf>
    <xf numFmtId="0" fontId="25" fillId="0" borderId="74">
      <alignment horizontal="center" wrapText="1"/>
    </xf>
    <xf numFmtId="0" fontId="24" fillId="0" borderId="74">
      <alignment horizontal="center" wrapText="1"/>
    </xf>
    <xf numFmtId="0" fontId="24" fillId="0" borderId="74">
      <alignment horizontal="center" wrapText="1"/>
    </xf>
    <xf numFmtId="0" fontId="25" fillId="0" borderId="74">
      <alignment horizontal="center" wrapText="1"/>
    </xf>
    <xf numFmtId="0" fontId="25" fillId="0" borderId="74">
      <alignment horizontal="center" wrapText="1"/>
    </xf>
    <xf numFmtId="0" fontId="24" fillId="0" borderId="74">
      <alignment horizontal="center" wrapText="1"/>
    </xf>
    <xf numFmtId="0" fontId="24" fillId="0" borderId="74">
      <alignment horizontal="center"/>
    </xf>
    <xf numFmtId="0" fontId="25" fillId="0" borderId="74">
      <alignment horizontal="center"/>
    </xf>
    <xf numFmtId="0" fontId="25" fillId="0" borderId="74">
      <alignment horizontal="center"/>
    </xf>
    <xf numFmtId="0" fontId="24" fillId="0" borderId="74">
      <alignment horizontal="center"/>
    </xf>
    <xf numFmtId="0" fontId="24" fillId="0" borderId="74">
      <alignment horizontal="center" wrapText="1"/>
    </xf>
    <xf numFmtId="0" fontId="25" fillId="0" borderId="74">
      <alignment horizontal="center" wrapText="1"/>
    </xf>
    <xf numFmtId="0" fontId="25" fillId="0" borderId="74">
      <alignment horizontal="center" wrapText="1"/>
    </xf>
    <xf numFmtId="0" fontId="24" fillId="0" borderId="74">
      <alignment horizontal="center" wrapText="1"/>
    </xf>
    <xf numFmtId="0" fontId="40" fillId="32" borderId="71" applyNumberFormat="0" applyAlignment="0" applyProtection="0"/>
    <xf numFmtId="0" fontId="42" fillId="0" borderId="72" applyNumberFormat="0" applyFill="0" applyAlignment="0" applyProtection="0"/>
    <xf numFmtId="0" fontId="48" fillId="32" borderId="71" applyNumberFormat="0" applyAlignment="0" applyProtection="0"/>
    <xf numFmtId="0" fontId="48" fillId="0" borderId="72" applyNumberFormat="0" applyFill="0" applyAlignment="0" applyProtection="0"/>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24" fillId="0" borderId="73">
      <alignment horizontal="center"/>
    </xf>
    <xf numFmtId="0" fontId="25" fillId="0" borderId="73">
      <alignment horizontal="center"/>
    </xf>
    <xf numFmtId="0" fontId="25" fillId="0" borderId="73">
      <alignment horizontal="center"/>
    </xf>
    <xf numFmtId="0" fontId="24" fillId="0" borderId="73">
      <alignment horizontal="center"/>
    </xf>
    <xf numFmtId="0" fontId="24" fillId="0" borderId="73">
      <alignment horizontal="center" wrapText="1"/>
    </xf>
    <xf numFmtId="0" fontId="25" fillId="0" borderId="73">
      <alignment horizontal="center" wrapText="1"/>
    </xf>
    <xf numFmtId="0" fontId="25" fillId="0" borderId="73">
      <alignment horizontal="center" wrapText="1"/>
    </xf>
    <xf numFmtId="0" fontId="24" fillId="0" borderId="73">
      <alignment horizontal="center" wrapText="1"/>
    </xf>
    <xf numFmtId="0" fontId="40" fillId="32" borderId="71" applyNumberFormat="0" applyAlignment="0" applyProtection="0"/>
    <xf numFmtId="0" fontId="42" fillId="0" borderId="72" applyNumberFormat="0" applyFill="0" applyAlignment="0" applyProtection="0"/>
    <xf numFmtId="0" fontId="48" fillId="32" borderId="71" applyNumberFormat="0" applyAlignment="0" applyProtection="0"/>
    <xf numFmtId="0" fontId="48" fillId="0" borderId="72" applyNumberFormat="0" applyFill="0" applyAlignment="0" applyProtection="0"/>
    <xf numFmtId="0" fontId="24" fillId="0" borderId="81">
      <alignment horizontal="center"/>
    </xf>
    <xf numFmtId="0" fontId="25" fillId="0" borderId="81">
      <alignment horizontal="center"/>
    </xf>
    <xf numFmtId="0" fontId="24" fillId="0" borderId="81">
      <alignment horizontal="center"/>
    </xf>
    <xf numFmtId="0" fontId="25" fillId="0" borderId="81">
      <alignment horizontal="center"/>
    </xf>
    <xf numFmtId="0" fontId="24" fillId="0" borderId="81">
      <alignment horizontal="center" wrapText="1"/>
    </xf>
    <xf numFmtId="0" fontId="25" fillId="0" borderId="81">
      <alignment horizontal="center" wrapText="1"/>
    </xf>
    <xf numFmtId="0" fontId="24" fillId="0" borderId="81">
      <alignment horizontal="center" wrapText="1"/>
    </xf>
    <xf numFmtId="0" fontId="25" fillId="0" borderId="81">
      <alignment horizontal="center" wrapText="1"/>
    </xf>
    <xf numFmtId="0" fontId="24" fillId="0" borderId="81">
      <alignment horizontal="center"/>
    </xf>
    <xf numFmtId="0" fontId="25" fillId="0" borderId="81">
      <alignment horizontal="center"/>
    </xf>
    <xf numFmtId="0" fontId="24" fillId="0" borderId="81">
      <alignment horizontal="center" wrapText="1"/>
    </xf>
    <xf numFmtId="0" fontId="25" fillId="0" borderId="81">
      <alignment horizontal="center" wrapText="1"/>
    </xf>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48" fillId="32" borderId="75" applyNumberFormat="0" applyAlignment="0" applyProtection="0"/>
    <xf numFmtId="0" fontId="48" fillId="19" borderId="75" applyNumberFormat="0" applyAlignment="0" applyProtection="0"/>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0" fillId="35" borderId="77" applyNumberFormat="0" applyFont="0" applyAlignment="0" applyProtection="0"/>
    <xf numFmtId="0" fontId="37" fillId="19" borderId="75" applyNumberFormat="0" applyAlignment="0" applyProtection="0"/>
    <xf numFmtId="0" fontId="30" fillId="32" borderId="75" applyNumberFormat="0" applyAlignment="0" applyProtection="0"/>
    <xf numFmtId="0" fontId="20" fillId="35" borderId="77" applyNumberFormat="0" applyFont="0" applyAlignment="0" applyProtection="0"/>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40" fillId="32" borderId="78" applyNumberFormat="0" applyAlignment="0" applyProtection="0"/>
    <xf numFmtId="0" fontId="42" fillId="0" borderId="79" applyNumberFormat="0" applyFill="0" applyAlignment="0" applyProtection="0"/>
    <xf numFmtId="0" fontId="48" fillId="32" borderId="78" applyNumberFormat="0" applyAlignment="0" applyProtection="0"/>
    <xf numFmtId="0" fontId="48" fillId="0" borderId="79" applyNumberFormat="0" applyFill="0" applyAlignment="0" applyProtection="0"/>
    <xf numFmtId="0" fontId="37" fillId="19" borderId="75" applyNumberFormat="0" applyAlignment="0" applyProtection="0"/>
    <xf numFmtId="0" fontId="20" fillId="35" borderId="77" applyNumberFormat="0" applyFont="0" applyAlignment="0" applyProtection="0"/>
    <xf numFmtId="0" fontId="36" fillId="0" borderId="76" applyNumberFormat="0" applyFill="0" applyAlignment="0" applyProtection="0"/>
    <xf numFmtId="0" fontId="48" fillId="19" borderId="75" applyNumberFormat="0" applyAlignment="0" applyProtection="0"/>
    <xf numFmtId="0" fontId="20" fillId="35" borderId="77" applyNumberFormat="0" applyFont="0" applyAlignment="0" applyProtection="0"/>
    <xf numFmtId="0" fontId="30" fillId="32" borderId="75" applyNumberFormat="0" applyAlignment="0" applyProtection="0"/>
    <xf numFmtId="0" fontId="20" fillId="35" borderId="77" applyNumberFormat="0" applyFont="0" applyAlignment="0" applyProtection="0"/>
    <xf numFmtId="0" fontId="20" fillId="35" borderId="77" applyNumberFormat="0" applyFont="0" applyAlignment="0" applyProtection="0"/>
    <xf numFmtId="0" fontId="48" fillId="0" borderId="76" applyNumberFormat="0" applyFill="0" applyAlignment="0" applyProtection="0"/>
    <xf numFmtId="0" fontId="48" fillId="0" borderId="79" applyNumberFormat="0" applyFill="0" applyAlignment="0" applyProtection="0"/>
    <xf numFmtId="0" fontId="48" fillId="32" borderId="75" applyNumberFormat="0" applyAlignment="0" applyProtection="0"/>
    <xf numFmtId="0" fontId="48" fillId="32" borderId="78" applyNumberFormat="0" applyAlignment="0" applyProtection="0"/>
    <xf numFmtId="0" fontId="48" fillId="19" borderId="75" applyNumberFormat="0" applyAlignment="0" applyProtection="0"/>
    <xf numFmtId="0" fontId="48" fillId="0" borderId="79" applyNumberFormat="0" applyFill="0" applyAlignment="0" applyProtection="0"/>
    <xf numFmtId="0" fontId="48" fillId="0" borderId="76" applyNumberFormat="0" applyFill="0" applyAlignment="0" applyProtection="0"/>
    <xf numFmtId="0" fontId="48" fillId="32" borderId="78" applyNumberFormat="0" applyAlignment="0" applyProtection="0"/>
    <xf numFmtId="0" fontId="43" fillId="36" borderId="80" applyFill="0"/>
    <xf numFmtId="0" fontId="42" fillId="0" borderId="79" applyNumberFormat="0" applyFill="0" applyAlignment="0" applyProtection="0"/>
    <xf numFmtId="0" fontId="43" fillId="36" borderId="80" applyFill="0"/>
    <xf numFmtId="0" fontId="42" fillId="0" borderId="79" applyNumberFormat="0" applyFill="0" applyAlignment="0" applyProtection="0"/>
    <xf numFmtId="0" fontId="40" fillId="32" borderId="78" applyNumberFormat="0" applyAlignment="0" applyProtection="0"/>
    <xf numFmtId="0" fontId="20" fillId="35" borderId="77" applyNumberFormat="0" applyFont="0" applyAlignment="0" applyProtection="0"/>
    <xf numFmtId="0" fontId="37" fillId="19" borderId="75" applyNumberFormat="0" applyAlignment="0" applyProtection="0"/>
    <xf numFmtId="0" fontId="30" fillId="32" borderId="75" applyNumberFormat="0" applyAlignment="0" applyProtection="0"/>
    <xf numFmtId="0" fontId="40" fillId="32" borderId="78" applyNumberFormat="0" applyAlignment="0" applyProtection="0"/>
    <xf numFmtId="0" fontId="20" fillId="35" borderId="77" applyNumberFormat="0" applyFont="0" applyAlignment="0" applyProtection="0"/>
    <xf numFmtId="0" fontId="48" fillId="32" borderId="75" applyNumberFormat="0" applyAlignment="0" applyProtection="0"/>
    <xf numFmtId="0" fontId="36" fillId="0" borderId="76" applyNumberFormat="0" applyFill="0" applyAlignment="0" applyProtection="0"/>
    <xf numFmtId="0" fontId="24" fillId="0" borderId="81">
      <alignment horizontal="center"/>
    </xf>
    <xf numFmtId="0" fontId="25" fillId="0" borderId="81">
      <alignment horizontal="center"/>
    </xf>
    <xf numFmtId="0" fontId="24" fillId="0" borderId="81">
      <alignment horizontal="center"/>
    </xf>
    <xf numFmtId="0" fontId="25" fillId="0" borderId="81">
      <alignment horizontal="center"/>
    </xf>
    <xf numFmtId="0" fontId="24" fillId="0" borderId="81">
      <alignment horizontal="center" wrapText="1"/>
    </xf>
    <xf numFmtId="0" fontId="25" fillId="0" borderId="81">
      <alignment horizontal="center" wrapText="1"/>
    </xf>
    <xf numFmtId="0" fontId="24" fillId="0" borderId="81">
      <alignment horizontal="center" wrapText="1"/>
    </xf>
    <xf numFmtId="0" fontId="25" fillId="0" borderId="81">
      <alignment horizontal="center" wrapText="1"/>
    </xf>
    <xf numFmtId="0" fontId="24" fillId="0" borderId="81">
      <alignment horizontal="center"/>
    </xf>
    <xf numFmtId="0" fontId="25" fillId="0" borderId="81">
      <alignment horizontal="center"/>
    </xf>
    <xf numFmtId="0" fontId="24" fillId="0" borderId="81">
      <alignment horizontal="center" wrapText="1"/>
    </xf>
    <xf numFmtId="0" fontId="25" fillId="0" borderId="81">
      <alignment horizontal="center" wrapText="1"/>
    </xf>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48" fillId="32" borderId="75" applyNumberFormat="0" applyAlignment="0" applyProtection="0"/>
    <xf numFmtId="0" fontId="48" fillId="19" borderId="75" applyNumberFormat="0" applyAlignment="0" applyProtection="0"/>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0" fillId="35" borderId="77" applyNumberFormat="0" applyFont="0" applyAlignment="0" applyProtection="0"/>
    <xf numFmtId="0" fontId="37" fillId="19" borderId="75" applyNumberFormat="0" applyAlignment="0" applyProtection="0"/>
    <xf numFmtId="0" fontId="30" fillId="32" borderId="75" applyNumberFormat="0" applyAlignment="0" applyProtection="0"/>
    <xf numFmtId="0" fontId="20" fillId="35" borderId="77" applyNumberFormat="0" applyFont="0" applyAlignment="0" applyProtection="0"/>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24" fillId="0" borderId="81">
      <alignment horizontal="center"/>
    </xf>
    <xf numFmtId="0" fontId="25" fillId="0" borderId="81">
      <alignment horizontal="center"/>
    </xf>
    <xf numFmtId="0" fontId="25" fillId="0" borderId="81">
      <alignment horizontal="center"/>
    </xf>
    <xf numFmtId="0" fontId="24" fillId="0" borderId="81">
      <alignment horizontal="center"/>
    </xf>
    <xf numFmtId="0" fontId="24" fillId="0" borderId="81">
      <alignment horizontal="center" wrapText="1"/>
    </xf>
    <xf numFmtId="0" fontId="25" fillId="0" borderId="81">
      <alignment horizontal="center" wrapText="1"/>
    </xf>
    <xf numFmtId="0" fontId="25" fillId="0" borderId="81">
      <alignment horizontal="center" wrapText="1"/>
    </xf>
    <xf numFmtId="0" fontId="24" fillId="0" borderId="81">
      <alignment horizontal="center" wrapText="1"/>
    </xf>
    <xf numFmtId="0" fontId="40" fillId="32" borderId="78" applyNumberFormat="0" applyAlignment="0" applyProtection="0"/>
    <xf numFmtId="0" fontId="42" fillId="0" borderId="79" applyNumberFormat="0" applyFill="0" applyAlignment="0" applyProtection="0"/>
    <xf numFmtId="0" fontId="48" fillId="32" borderId="78" applyNumberFormat="0" applyAlignment="0" applyProtection="0"/>
    <xf numFmtId="0" fontId="48" fillId="0" borderId="79" applyNumberFormat="0" applyFill="0" applyAlignment="0" applyProtection="0"/>
    <xf numFmtId="0" fontId="40" fillId="32" borderId="78" applyNumberFormat="0" applyAlignment="0" applyProtection="0"/>
    <xf numFmtId="0" fontId="42" fillId="0" borderId="79" applyNumberFormat="0" applyFill="0" applyAlignment="0" applyProtection="0"/>
    <xf numFmtId="0" fontId="48" fillId="32" borderId="78" applyNumberFormat="0" applyAlignment="0" applyProtection="0"/>
    <xf numFmtId="0" fontId="48" fillId="0" borderId="79" applyNumberFormat="0" applyFill="0" applyAlignment="0" applyProtection="0"/>
    <xf numFmtId="44" fontId="17" fillId="0" borderId="0" applyFont="0" applyFill="0" applyBorder="0" applyAlignment="0" applyProtection="0"/>
    <xf numFmtId="0" fontId="30" fillId="32" borderId="133" applyNumberFormat="0" applyAlignment="0" applyProtection="0"/>
    <xf numFmtId="0" fontId="20" fillId="35" borderId="143" applyNumberFormat="0" applyFont="0" applyAlignment="0" applyProtection="0"/>
    <xf numFmtId="0" fontId="37" fillId="19" borderId="133" applyNumberFormat="0" applyAlignment="0" applyProtection="0"/>
    <xf numFmtId="0" fontId="20" fillId="35" borderId="134" applyNumberFormat="0" applyFont="0" applyAlignment="0" applyProtection="0"/>
    <xf numFmtId="0" fontId="40" fillId="32" borderId="135" applyNumberFormat="0" applyAlignment="0" applyProtection="0"/>
    <xf numFmtId="0" fontId="42" fillId="0" borderId="136" applyNumberFormat="0" applyFill="0" applyAlignment="0" applyProtection="0"/>
    <xf numFmtId="0" fontId="48" fillId="32" borderId="155" applyNumberFormat="0" applyAlignment="0" applyProtection="0"/>
    <xf numFmtId="0" fontId="24" fillId="0" borderId="124">
      <alignment horizontal="center"/>
    </xf>
    <xf numFmtId="0" fontId="25" fillId="0" borderId="124">
      <alignment horizontal="center"/>
    </xf>
    <xf numFmtId="0" fontId="24" fillId="0" borderId="154">
      <alignment horizontal="center"/>
    </xf>
    <xf numFmtId="0" fontId="25" fillId="0" borderId="154">
      <alignment horizontal="center"/>
    </xf>
    <xf numFmtId="0" fontId="48" fillId="19" borderId="133" applyNumberFormat="0" applyAlignment="0" applyProtection="0"/>
    <xf numFmtId="0" fontId="24" fillId="0" borderId="124">
      <alignment horizontal="center"/>
    </xf>
    <xf numFmtId="0" fontId="25" fillId="0" borderId="124">
      <alignment horizontal="center"/>
    </xf>
    <xf numFmtId="0" fontId="48" fillId="32" borderId="135" applyNumberFormat="0" applyAlignment="0" applyProtection="0"/>
    <xf numFmtId="0" fontId="48" fillId="32" borderId="133" applyNumberFormat="0" applyAlignment="0" applyProtection="0"/>
    <xf numFmtId="0" fontId="24" fillId="0" borderId="154">
      <alignment horizontal="center"/>
    </xf>
    <xf numFmtId="0" fontId="25" fillId="0" borderId="154">
      <alignment horizontal="center"/>
    </xf>
    <xf numFmtId="0" fontId="24" fillId="0" borderId="160">
      <alignment horizontal="center" wrapText="1"/>
    </xf>
    <xf numFmtId="0" fontId="25" fillId="0" borderId="160">
      <alignment horizontal="center" wrapText="1"/>
    </xf>
    <xf numFmtId="0" fontId="25" fillId="0" borderId="160">
      <alignment horizontal="center"/>
    </xf>
    <xf numFmtId="0" fontId="24" fillId="0" borderId="160">
      <alignment horizontal="center"/>
    </xf>
    <xf numFmtId="0" fontId="48" fillId="0" borderId="136" applyNumberFormat="0" applyFill="0" applyAlignment="0" applyProtection="0"/>
    <xf numFmtId="0" fontId="24" fillId="0" borderId="160">
      <alignment horizontal="center"/>
    </xf>
    <xf numFmtId="0" fontId="25" fillId="0" borderId="160">
      <alignment horizontal="center"/>
    </xf>
    <xf numFmtId="0" fontId="24" fillId="0" borderId="160">
      <alignment horizontal="center"/>
    </xf>
    <xf numFmtId="0" fontId="24" fillId="0" borderId="124">
      <alignment horizontal="center" wrapText="1"/>
    </xf>
    <xf numFmtId="0" fontId="25" fillId="0" borderId="124">
      <alignment horizontal="center" wrapText="1"/>
    </xf>
    <xf numFmtId="0" fontId="25" fillId="0" borderId="154">
      <alignment horizontal="center" wrapText="1"/>
    </xf>
    <xf numFmtId="0" fontId="20" fillId="35" borderId="156" applyNumberFormat="0" applyFont="0" applyAlignment="0" applyProtection="0"/>
    <xf numFmtId="0" fontId="48" fillId="0" borderId="145" applyNumberFormat="0" applyFill="0" applyAlignment="0" applyProtection="0"/>
    <xf numFmtId="0" fontId="48" fillId="32" borderId="142" applyNumberFormat="0" applyAlignment="0" applyProtection="0"/>
    <xf numFmtId="0" fontId="48" fillId="32" borderId="144" applyNumberFormat="0" applyAlignment="0" applyProtection="0"/>
    <xf numFmtId="0" fontId="48" fillId="19" borderId="142" applyNumberFormat="0" applyAlignment="0" applyProtection="0"/>
    <xf numFmtId="0" fontId="25" fillId="0" borderId="154">
      <alignment horizontal="center" wrapText="1"/>
    </xf>
    <xf numFmtId="0" fontId="24" fillId="0" borderId="154">
      <alignment horizontal="center"/>
    </xf>
    <xf numFmtId="0" fontId="25" fillId="0" borderId="154">
      <alignment horizontal="center"/>
    </xf>
    <xf numFmtId="0" fontId="40" fillId="32" borderId="157" applyNumberFormat="0" applyAlignment="0" applyProtection="0"/>
    <xf numFmtId="0" fontId="37" fillId="19" borderId="155" applyNumberFormat="0" applyAlignment="0" applyProtection="0"/>
    <xf numFmtId="0" fontId="30" fillId="32" borderId="155" applyNumberFormat="0" applyAlignment="0" applyProtection="0"/>
    <xf numFmtId="0" fontId="24" fillId="0" borderId="124">
      <alignment horizontal="center" wrapText="1"/>
    </xf>
    <xf numFmtId="0" fontId="25" fillId="0" borderId="124">
      <alignment horizontal="center" wrapText="1"/>
    </xf>
    <xf numFmtId="0" fontId="20" fillId="35" borderId="134" applyNumberFormat="0" applyFont="0" applyAlignment="0" applyProtection="0"/>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5" fillId="0" borderId="160">
      <alignment horizontal="center"/>
    </xf>
    <xf numFmtId="0" fontId="24" fillId="0" borderId="160">
      <alignment horizontal="center" wrapText="1"/>
    </xf>
    <xf numFmtId="0" fontId="24" fillId="0" borderId="160">
      <alignment horizontal="center"/>
    </xf>
    <xf numFmtId="0" fontId="43" fillId="36" borderId="146" applyFill="0"/>
    <xf numFmtId="0" fontId="42" fillId="0" borderId="145" applyNumberFormat="0" applyFill="0" applyAlignment="0" applyProtection="0"/>
    <xf numFmtId="0" fontId="40" fillId="32" borderId="144" applyNumberFormat="0" applyAlignment="0" applyProtection="0"/>
    <xf numFmtId="0" fontId="20" fillId="35" borderId="143" applyNumberFormat="0" applyFont="0" applyAlignment="0" applyProtection="0"/>
    <xf numFmtId="0" fontId="24" fillId="0" borderId="154">
      <alignment horizontal="center" wrapText="1"/>
    </xf>
    <xf numFmtId="0" fontId="37" fillId="19" borderId="142" applyNumberFormat="0" applyAlignment="0" applyProtection="0"/>
    <xf numFmtId="0" fontId="24" fillId="0" borderId="154">
      <alignment horizontal="center" wrapText="1"/>
    </xf>
    <xf numFmtId="0" fontId="30" fillId="32" borderId="142" applyNumberFormat="0" applyAlignment="0" applyProtection="0"/>
    <xf numFmtId="0" fontId="43" fillId="36" borderId="159" applyFill="0"/>
    <xf numFmtId="0" fontId="42" fillId="0" borderId="158" applyNumberFormat="0" applyFill="0" applyAlignment="0" applyProtection="0"/>
    <xf numFmtId="0" fontId="24" fillId="0" borderId="154">
      <alignment horizontal="center" wrapText="1"/>
    </xf>
    <xf numFmtId="44" fontId="20" fillId="0" borderId="0" applyFont="0" applyFill="0" applyBorder="0" applyAlignment="0" applyProtection="0"/>
    <xf numFmtId="0" fontId="24" fillId="0" borderId="124">
      <alignment horizontal="center"/>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8" fillId="32" borderId="137" applyNumberFormat="0" applyAlignment="0" applyProtection="0"/>
    <xf numFmtId="0" fontId="48" fillId="19" borderId="137" applyNumberFormat="0" applyAlignment="0" applyProtection="0"/>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44" fontId="17" fillId="0" borderId="0" applyFont="0" applyFill="0" applyBorder="0" applyAlignment="0" applyProtection="0"/>
    <xf numFmtId="0" fontId="20" fillId="35" borderId="138" applyNumberFormat="0" applyFont="0" applyAlignment="0" applyProtection="0"/>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0" fontId="20" fillId="35" borderId="156" applyNumberFormat="0" applyFont="0" applyAlignment="0" applyProtection="0"/>
    <xf numFmtId="44" fontId="17" fillId="0" borderId="0" applyFont="0" applyFill="0" applyBorder="0" applyAlignment="0" applyProtection="0"/>
    <xf numFmtId="0" fontId="30" fillId="32" borderId="137" applyNumberFormat="0" applyAlignment="0" applyProtection="0"/>
    <xf numFmtId="0" fontId="37" fillId="19" borderId="137" applyNumberFormat="0" applyAlignment="0" applyProtection="0"/>
    <xf numFmtId="0" fontId="20" fillId="35" borderId="138" applyNumberFormat="0" applyFont="0" applyAlignment="0" applyProtection="0"/>
    <xf numFmtId="0" fontId="40" fillId="32" borderId="139" applyNumberFormat="0" applyAlignment="0" applyProtection="0"/>
    <xf numFmtId="0" fontId="42" fillId="0" borderId="140" applyNumberFormat="0" applyFill="0" applyAlignment="0" applyProtection="0"/>
    <xf numFmtId="0" fontId="43" fillId="36" borderId="80" applyFill="0"/>
    <xf numFmtId="0" fontId="42" fillId="0" borderId="140" applyNumberFormat="0" applyFill="0" applyAlignment="0" applyProtection="0"/>
    <xf numFmtId="0" fontId="20" fillId="35" borderId="138" applyNumberFormat="0" applyFont="0" applyAlignment="0" applyProtection="0"/>
    <xf numFmtId="0" fontId="24" fillId="0" borderId="124">
      <alignment horizontal="center"/>
    </xf>
    <xf numFmtId="0" fontId="25" fillId="0" borderId="124">
      <alignment horizontal="center"/>
    </xf>
    <xf numFmtId="0" fontId="48" fillId="19" borderId="137" applyNumberFormat="0" applyAlignment="0" applyProtection="0"/>
    <xf numFmtId="0" fontId="24" fillId="0" borderId="124">
      <alignment horizontal="center"/>
    </xf>
    <xf numFmtId="0" fontId="25" fillId="0" borderId="124">
      <alignment horizontal="center"/>
    </xf>
    <xf numFmtId="0" fontId="48" fillId="32" borderId="139" applyNumberFormat="0" applyAlignment="0" applyProtection="0"/>
    <xf numFmtId="0" fontId="48" fillId="32" borderId="137" applyNumberFormat="0" applyAlignment="0" applyProtection="0"/>
    <xf numFmtId="0" fontId="48" fillId="0" borderId="140" applyNumberFormat="0" applyFill="0" applyAlignment="0" applyProtection="0"/>
    <xf numFmtId="0" fontId="24" fillId="0" borderId="124">
      <alignment horizontal="center" wrapText="1"/>
    </xf>
    <xf numFmtId="0" fontId="25" fillId="0" borderId="124">
      <alignment horizontal="center" wrapText="1"/>
    </xf>
    <xf numFmtId="0" fontId="48" fillId="0" borderId="140" applyNumberFormat="0" applyFill="0" applyAlignment="0" applyProtection="0"/>
    <xf numFmtId="0" fontId="24" fillId="0" borderId="160">
      <alignment horizontal="center" wrapText="1"/>
    </xf>
    <xf numFmtId="0" fontId="48" fillId="32" borderId="137" applyNumberFormat="0" applyAlignment="0" applyProtection="0"/>
    <xf numFmtId="0" fontId="48" fillId="32" borderId="139" applyNumberFormat="0" applyAlignment="0" applyProtection="0"/>
    <xf numFmtId="0" fontId="48" fillId="19" borderId="137" applyNumberFormat="0" applyAlignment="0" applyProtection="0"/>
    <xf numFmtId="0" fontId="24" fillId="0" borderId="124">
      <alignment horizontal="center" wrapText="1"/>
    </xf>
    <xf numFmtId="0" fontId="25" fillId="0" borderId="124">
      <alignment horizontal="center" wrapText="1"/>
    </xf>
    <xf numFmtId="0" fontId="20" fillId="35" borderId="138" applyNumberFormat="0" applyFont="0" applyAlignment="0" applyProtection="0"/>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40" fillId="32" borderId="139" applyNumberFormat="0" applyAlignment="0" applyProtection="0"/>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44" fontId="20" fillId="0" borderId="0" applyFont="0" applyFill="0" applyBorder="0" applyAlignment="0" applyProtection="0"/>
    <xf numFmtId="0" fontId="24" fillId="0" borderId="124">
      <alignment horizontal="center"/>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8" fillId="32" borderId="137" applyNumberFormat="0" applyAlignment="0" applyProtection="0"/>
    <xf numFmtId="0" fontId="48" fillId="19" borderId="137" applyNumberFormat="0" applyAlignment="0" applyProtection="0"/>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44" fontId="17" fillId="0" borderId="0" applyFont="0" applyFill="0" applyBorder="0" applyAlignment="0" applyProtection="0"/>
    <xf numFmtId="0" fontId="20" fillId="35" borderId="138" applyNumberFormat="0" applyFont="0" applyAlignment="0" applyProtection="0"/>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44" fontId="17" fillId="0" borderId="0" applyFont="0" applyFill="0" applyBorder="0" applyAlignment="0" applyProtection="0"/>
    <xf numFmtId="0" fontId="25" fillId="0" borderId="124">
      <alignment horizontal="center"/>
    </xf>
    <xf numFmtId="0" fontId="25" fillId="0" borderId="124">
      <alignment horizontal="center"/>
    </xf>
    <xf numFmtId="0" fontId="24" fillId="0" borderId="124">
      <alignment horizontal="center"/>
    </xf>
    <xf numFmtId="0" fontId="37" fillId="19" borderId="137" applyNumberFormat="0" applyAlignment="0" applyProtection="0"/>
    <xf numFmtId="0" fontId="20" fillId="35" borderId="138" applyNumberFormat="0" applyFont="0" applyAlignment="0" applyProtection="0"/>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xf>
    <xf numFmtId="0" fontId="25" fillId="0" borderId="124">
      <alignment horizontal="center"/>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48" fillId="19" borderId="137" applyNumberFormat="0" applyAlignment="0" applyProtection="0"/>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xf>
    <xf numFmtId="0" fontId="20" fillId="35" borderId="138" applyNumberFormat="0" applyFont="0" applyAlignment="0" applyProtection="0"/>
    <xf numFmtId="0" fontId="30" fillId="32" borderId="137" applyNumberFormat="0" applyAlignment="0" applyProtection="0"/>
    <xf numFmtId="0" fontId="24" fillId="0" borderId="124">
      <alignment horizontal="center" wrapText="1"/>
    </xf>
    <xf numFmtId="0" fontId="25" fillId="0" borderId="124">
      <alignment horizontal="center"/>
    </xf>
    <xf numFmtId="0" fontId="24" fillId="0" borderId="124">
      <alignment horizontal="center"/>
    </xf>
    <xf numFmtId="0" fontId="20" fillId="35" borderId="138" applyNumberFormat="0" applyFont="0" applyAlignment="0" applyProtection="0"/>
    <xf numFmtId="0" fontId="25"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xf>
    <xf numFmtId="0" fontId="20" fillId="35" borderId="138" applyNumberFormat="0" applyFont="0" applyAlignment="0" applyProtection="0"/>
    <xf numFmtId="0" fontId="24"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8" fillId="0" borderId="140" applyNumberFormat="0" applyFill="0" applyAlignment="0" applyProtection="0"/>
    <xf numFmtId="0" fontId="48" fillId="32" borderId="137" applyNumberFormat="0" applyAlignment="0" applyProtection="0"/>
    <xf numFmtId="0" fontId="48" fillId="32" borderId="139" applyNumberFormat="0" applyAlignment="0" applyProtection="0"/>
    <xf numFmtId="0" fontId="25" fillId="0" borderId="124">
      <alignment horizontal="center"/>
    </xf>
    <xf numFmtId="0" fontId="24" fillId="0" borderId="124">
      <alignment horizontal="center"/>
    </xf>
    <xf numFmtId="0" fontId="48" fillId="19" borderId="137" applyNumberFormat="0" applyAlignment="0" applyProtection="0"/>
    <xf numFmtId="0" fontId="25" fillId="0" borderId="124">
      <alignment horizontal="center"/>
    </xf>
    <xf numFmtId="0" fontId="24" fillId="0" borderId="124">
      <alignment horizontal="center"/>
    </xf>
    <xf numFmtId="0" fontId="48" fillId="0" borderId="140" applyNumberFormat="0" applyFill="0" applyAlignment="0" applyProtection="0"/>
    <xf numFmtId="0" fontId="48" fillId="19" borderId="155" applyNumberFormat="0" applyAlignment="0" applyProtection="0"/>
    <xf numFmtId="0" fontId="48" fillId="32" borderId="139" applyNumberFormat="0" applyAlignment="0" applyProtection="0"/>
    <xf numFmtId="0" fontId="24" fillId="0" borderId="124">
      <alignment horizontal="center" wrapText="1"/>
    </xf>
    <xf numFmtId="0" fontId="24" fillId="0" borderId="124">
      <alignment horizontal="center" wrapText="1"/>
    </xf>
    <xf numFmtId="0" fontId="25" fillId="0" borderId="124">
      <alignment horizontal="center" wrapText="1"/>
    </xf>
    <xf numFmtId="0" fontId="42" fillId="0" borderId="140" applyNumberFormat="0" applyFill="0" applyAlignment="0" applyProtection="0"/>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42" fillId="0" borderId="140" applyNumberFormat="0" applyFill="0" applyAlignment="0" applyProtection="0"/>
    <xf numFmtId="0" fontId="40" fillId="32" borderId="139" applyNumberFormat="0" applyAlignment="0" applyProtection="0"/>
    <xf numFmtId="0" fontId="20" fillId="35" borderId="138" applyNumberFormat="0" applyFont="0" applyAlignment="0" applyProtection="0"/>
    <xf numFmtId="0" fontId="37" fillId="19" borderId="137" applyNumberFormat="0" applyAlignment="0" applyProtection="0"/>
    <xf numFmtId="0" fontId="25" fillId="0" borderId="124">
      <alignment horizontal="center" wrapText="1"/>
    </xf>
    <xf numFmtId="0" fontId="30" fillId="32" borderId="137" applyNumberFormat="0" applyAlignment="0" applyProtection="0"/>
    <xf numFmtId="0" fontId="24" fillId="0" borderId="124">
      <alignment horizontal="center"/>
    </xf>
    <xf numFmtId="0" fontId="25" fillId="0" borderId="124">
      <alignment horizontal="center"/>
    </xf>
    <xf numFmtId="0" fontId="40" fillId="32" borderId="139" applyNumberFormat="0" applyAlignment="0" applyProtection="0"/>
    <xf numFmtId="0" fontId="20" fillId="35" borderId="138" applyNumberFormat="0" applyFont="0" applyAlignment="0" applyProtection="0"/>
    <xf numFmtId="0" fontId="24" fillId="0" borderId="124">
      <alignment horizontal="center"/>
    </xf>
    <xf numFmtId="0" fontId="24" fillId="0" borderId="124">
      <alignment horizontal="center" wrapText="1"/>
    </xf>
    <xf numFmtId="0" fontId="48" fillId="32" borderId="137" applyNumberFormat="0" applyAlignment="0" applyProtection="0"/>
    <xf numFmtId="0" fontId="25" fillId="0" borderId="124">
      <alignment horizontal="center"/>
    </xf>
    <xf numFmtId="44" fontId="20" fillId="0" borderId="0" applyFont="0" applyFill="0" applyBorder="0" applyAlignment="0" applyProtection="0"/>
    <xf numFmtId="0" fontId="24" fillId="0" borderId="124">
      <alignment horizontal="center"/>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xf>
    <xf numFmtId="44" fontId="17" fillId="0" borderId="0" applyFont="0" applyFill="0" applyBorder="0" applyAlignment="0" applyProtection="0"/>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4" fillId="0" borderId="124">
      <alignment horizontal="center" wrapText="1"/>
    </xf>
    <xf numFmtId="0" fontId="25"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8" fillId="32" borderId="137" applyNumberFormat="0" applyAlignment="0" applyProtection="0"/>
    <xf numFmtId="0" fontId="48" fillId="19" borderId="137" applyNumberFormat="0" applyAlignment="0" applyProtection="0"/>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0" fontId="24" fillId="0" borderId="124">
      <alignment horizontal="center"/>
    </xf>
    <xf numFmtId="0" fontId="20" fillId="35" borderId="138" applyNumberFormat="0" applyFont="0" applyAlignment="0" applyProtection="0"/>
    <xf numFmtId="0" fontId="24" fillId="0" borderId="124">
      <alignment horizontal="center"/>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24" fillId="0" borderId="124">
      <alignment horizontal="center"/>
    </xf>
    <xf numFmtId="0" fontId="25" fillId="0" borderId="124">
      <alignment horizontal="center"/>
    </xf>
    <xf numFmtId="0" fontId="25" fillId="0" borderId="124">
      <alignment horizontal="center"/>
    </xf>
    <xf numFmtId="0" fontId="24" fillId="0" borderId="124">
      <alignment horizontal="center"/>
    </xf>
    <xf numFmtId="0" fontId="24" fillId="0" borderId="124">
      <alignment horizontal="center" wrapText="1"/>
    </xf>
    <xf numFmtId="0" fontId="25" fillId="0" borderId="124">
      <alignment horizontal="center" wrapText="1"/>
    </xf>
    <xf numFmtId="0" fontId="25" fillId="0" borderId="124">
      <alignment horizontal="center" wrapText="1"/>
    </xf>
    <xf numFmtId="0" fontId="24" fillId="0" borderId="124">
      <alignment horizontal="center" wrapText="1"/>
    </xf>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0" fontId="24" fillId="0" borderId="141">
      <alignment horizontal="center"/>
    </xf>
    <xf numFmtId="0" fontId="25" fillId="0" borderId="141">
      <alignment horizontal="center"/>
    </xf>
    <xf numFmtId="0" fontId="24" fillId="0" borderId="141">
      <alignment horizontal="center"/>
    </xf>
    <xf numFmtId="0" fontId="25" fillId="0" borderId="141">
      <alignment horizontal="center"/>
    </xf>
    <xf numFmtId="0" fontId="24" fillId="0" borderId="141">
      <alignment horizontal="center" wrapText="1"/>
    </xf>
    <xf numFmtId="0" fontId="25" fillId="0" borderId="141">
      <alignment horizontal="center" wrapText="1"/>
    </xf>
    <xf numFmtId="0" fontId="24" fillId="0" borderId="141">
      <alignment horizontal="center" wrapText="1"/>
    </xf>
    <xf numFmtId="0" fontId="25" fillId="0" borderId="141">
      <alignment horizontal="center" wrapText="1"/>
    </xf>
    <xf numFmtId="0" fontId="24" fillId="0" borderId="141">
      <alignment horizontal="center"/>
    </xf>
    <xf numFmtId="0" fontId="25" fillId="0" borderId="141">
      <alignment horizontal="center"/>
    </xf>
    <xf numFmtId="0" fontId="24" fillId="0" borderId="141">
      <alignment horizontal="center" wrapText="1"/>
    </xf>
    <xf numFmtId="0" fontId="25" fillId="0" borderId="141">
      <alignment horizontal="center" wrapText="1"/>
    </xf>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48" fillId="32" borderId="137" applyNumberFormat="0" applyAlignment="0" applyProtection="0"/>
    <xf numFmtId="0" fontId="48" fillId="19" borderId="137" applyNumberFormat="0" applyAlignment="0" applyProtection="0"/>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0" fontId="20" fillId="35" borderId="138" applyNumberFormat="0" applyFont="0" applyAlignment="0" applyProtection="0"/>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0" fontId="37" fillId="19" borderId="137" applyNumberFormat="0" applyAlignment="0" applyProtection="0"/>
    <xf numFmtId="0" fontId="20" fillId="35" borderId="138" applyNumberFormat="0" applyFont="0" applyAlignment="0" applyProtection="0"/>
    <xf numFmtId="0" fontId="48" fillId="19" borderId="137" applyNumberFormat="0" applyAlignment="0" applyProtection="0"/>
    <xf numFmtId="0" fontId="20" fillId="35" borderId="138" applyNumberFormat="0" applyFont="0" applyAlignment="0" applyProtection="0"/>
    <xf numFmtId="0" fontId="30" fillId="32" borderId="137" applyNumberFormat="0" applyAlignment="0" applyProtection="0"/>
    <xf numFmtId="0" fontId="20" fillId="35" borderId="138" applyNumberFormat="0" applyFont="0" applyAlignment="0" applyProtection="0"/>
    <xf numFmtId="0" fontId="20" fillId="35" borderId="138" applyNumberFormat="0" applyFont="0" applyAlignment="0" applyProtection="0"/>
    <xf numFmtId="0" fontId="25" fillId="0" borderId="160">
      <alignment horizontal="center"/>
    </xf>
    <xf numFmtId="0" fontId="48" fillId="0" borderId="140" applyNumberFormat="0" applyFill="0" applyAlignment="0" applyProtection="0"/>
    <xf numFmtId="0" fontId="48" fillId="32" borderId="137" applyNumberFormat="0" applyAlignment="0" applyProtection="0"/>
    <xf numFmtId="0" fontId="48" fillId="32" borderId="139" applyNumberFormat="0" applyAlignment="0" applyProtection="0"/>
    <xf numFmtId="0" fontId="48" fillId="19" borderId="137" applyNumberFormat="0" applyAlignment="0" applyProtection="0"/>
    <xf numFmtId="0" fontId="48" fillId="0" borderId="140" applyNumberFormat="0" applyFill="0" applyAlignment="0" applyProtection="0"/>
    <xf numFmtId="0" fontId="25" fillId="0" borderId="160">
      <alignment horizontal="center" wrapText="1"/>
    </xf>
    <xf numFmtId="0" fontId="48" fillId="32" borderId="139" applyNumberFormat="0" applyAlignment="0" applyProtection="0"/>
    <xf numFmtId="0" fontId="42" fillId="0" borderId="140" applyNumberFormat="0" applyFill="0" applyAlignment="0" applyProtection="0"/>
    <xf numFmtId="0" fontId="42" fillId="0" borderId="140" applyNumberFormat="0" applyFill="0" applyAlignment="0" applyProtection="0"/>
    <xf numFmtId="0" fontId="40" fillId="32" borderId="139" applyNumberFormat="0" applyAlignment="0" applyProtection="0"/>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0" fontId="40" fillId="32" borderId="139" applyNumberFormat="0" applyAlignment="0" applyProtection="0"/>
    <xf numFmtId="0" fontId="20" fillId="35" borderId="138" applyNumberFormat="0" applyFont="0" applyAlignment="0" applyProtection="0"/>
    <xf numFmtId="0" fontId="48" fillId="32" borderId="137" applyNumberFormat="0" applyAlignment="0" applyProtection="0"/>
    <xf numFmtId="0" fontId="24" fillId="0" borderId="141">
      <alignment horizontal="center"/>
    </xf>
    <xf numFmtId="0" fontId="25" fillId="0" borderId="141">
      <alignment horizontal="center"/>
    </xf>
    <xf numFmtId="0" fontId="24" fillId="0" borderId="141">
      <alignment horizontal="center"/>
    </xf>
    <xf numFmtId="0" fontId="25" fillId="0" borderId="141">
      <alignment horizontal="center"/>
    </xf>
    <xf numFmtId="0" fontId="24" fillId="0" borderId="141">
      <alignment horizontal="center" wrapText="1"/>
    </xf>
    <xf numFmtId="0" fontId="25" fillId="0" borderId="141">
      <alignment horizontal="center" wrapText="1"/>
    </xf>
    <xf numFmtId="0" fontId="24" fillId="0" borderId="141">
      <alignment horizontal="center" wrapText="1"/>
    </xf>
    <xf numFmtId="0" fontId="25" fillId="0" borderId="141">
      <alignment horizontal="center" wrapText="1"/>
    </xf>
    <xf numFmtId="0" fontId="24" fillId="0" borderId="141">
      <alignment horizontal="center"/>
    </xf>
    <xf numFmtId="0" fontId="25" fillId="0" borderId="141">
      <alignment horizontal="center"/>
    </xf>
    <xf numFmtId="0" fontId="24" fillId="0" borderId="141">
      <alignment horizontal="center" wrapText="1"/>
    </xf>
    <xf numFmtId="0" fontId="25" fillId="0" borderId="141">
      <alignment horizontal="center" wrapText="1"/>
    </xf>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48" fillId="32" borderId="137" applyNumberFormat="0" applyAlignment="0" applyProtection="0"/>
    <xf numFmtId="0" fontId="48" fillId="19" borderId="137" applyNumberFormat="0" applyAlignment="0" applyProtection="0"/>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0" fillId="35" borderId="138" applyNumberFormat="0" applyFont="0" applyAlignment="0" applyProtection="0"/>
    <xf numFmtId="0" fontId="37" fillId="19" borderId="137" applyNumberFormat="0" applyAlignment="0" applyProtection="0"/>
    <xf numFmtId="0" fontId="30" fillId="32" borderId="137" applyNumberFormat="0" applyAlignment="0" applyProtection="0"/>
    <xf numFmtId="0" fontId="20" fillId="35" borderId="138" applyNumberFormat="0" applyFont="0" applyAlignment="0" applyProtection="0"/>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24" fillId="0" borderId="141">
      <alignment horizontal="center"/>
    </xf>
    <xf numFmtId="0" fontId="25" fillId="0" borderId="141">
      <alignment horizontal="center"/>
    </xf>
    <xf numFmtId="0" fontId="25" fillId="0" borderId="141">
      <alignment horizontal="center"/>
    </xf>
    <xf numFmtId="0" fontId="24" fillId="0" borderId="141">
      <alignment horizontal="center"/>
    </xf>
    <xf numFmtId="0" fontId="24" fillId="0" borderId="141">
      <alignment horizontal="center" wrapText="1"/>
    </xf>
    <xf numFmtId="0" fontId="25" fillId="0" borderId="141">
      <alignment horizontal="center" wrapText="1"/>
    </xf>
    <xf numFmtId="0" fontId="25" fillId="0" borderId="141">
      <alignment horizontal="center" wrapText="1"/>
    </xf>
    <xf numFmtId="0" fontId="24" fillId="0" borderId="141">
      <alignment horizontal="center" wrapText="1"/>
    </xf>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0" fontId="40" fillId="32" borderId="139" applyNumberFormat="0" applyAlignment="0" applyProtection="0"/>
    <xf numFmtId="0" fontId="42" fillId="0" borderId="140" applyNumberFormat="0" applyFill="0" applyAlignment="0" applyProtection="0"/>
    <xf numFmtId="0" fontId="48" fillId="32" borderId="139" applyNumberFormat="0" applyAlignment="0" applyProtection="0"/>
    <xf numFmtId="0" fontId="48" fillId="0" borderId="140" applyNumberFormat="0" applyFill="0" applyAlignment="0" applyProtection="0"/>
    <xf numFmtId="0" fontId="24" fillId="0" borderId="147">
      <alignment horizontal="center"/>
    </xf>
    <xf numFmtId="0" fontId="25" fillId="0" borderId="147">
      <alignment horizontal="center"/>
    </xf>
    <xf numFmtId="0" fontId="24" fillId="0" borderId="147">
      <alignment horizontal="center"/>
    </xf>
    <xf numFmtId="0" fontId="25" fillId="0" borderId="147">
      <alignment horizontal="center"/>
    </xf>
    <xf numFmtId="0" fontId="24" fillId="0" borderId="147">
      <alignment horizontal="center" wrapText="1"/>
    </xf>
    <xf numFmtId="0" fontId="25" fillId="0" borderId="147">
      <alignment horizontal="center" wrapText="1"/>
    </xf>
    <xf numFmtId="0" fontId="24" fillId="0" borderId="147">
      <alignment horizontal="center" wrapText="1"/>
    </xf>
    <xf numFmtId="0" fontId="25" fillId="0" borderId="147">
      <alignment horizontal="center" wrapText="1"/>
    </xf>
    <xf numFmtId="0" fontId="24" fillId="0" borderId="147">
      <alignment horizontal="center"/>
    </xf>
    <xf numFmtId="0" fontId="25" fillId="0" borderId="147">
      <alignment horizontal="center"/>
    </xf>
    <xf numFmtId="0" fontId="24" fillId="0" borderId="147">
      <alignment horizontal="center" wrapText="1"/>
    </xf>
    <xf numFmtId="0" fontId="25"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48" fillId="32" borderId="148" applyNumberFormat="0" applyAlignment="0" applyProtection="0"/>
    <xf numFmtId="0" fontId="48" fillId="19" borderId="148" applyNumberFormat="0" applyAlignment="0" applyProtection="0"/>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0" fillId="35" borderId="149" applyNumberFormat="0" applyFont="0" applyAlignment="0" applyProtection="0"/>
    <xf numFmtId="0" fontId="37" fillId="19" borderId="148" applyNumberFormat="0" applyAlignment="0" applyProtection="0"/>
    <xf numFmtId="0" fontId="30" fillId="32" borderId="148" applyNumberFormat="0" applyAlignment="0" applyProtection="0"/>
    <xf numFmtId="0" fontId="20" fillId="35" borderId="149" applyNumberFormat="0" applyFont="0" applyAlignment="0" applyProtection="0"/>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30" fillId="32" borderId="148" applyNumberFormat="0" applyAlignment="0" applyProtection="0"/>
    <xf numFmtId="0" fontId="37" fillId="19" borderId="148" applyNumberFormat="0" applyAlignment="0" applyProtection="0"/>
    <xf numFmtId="0" fontId="20" fillId="35" borderId="149" applyNumberFormat="0" applyFont="0" applyAlignment="0" applyProtection="0"/>
    <xf numFmtId="0" fontId="40" fillId="32" borderId="150" applyNumberFormat="0" applyAlignment="0" applyProtection="0"/>
    <xf numFmtId="0" fontId="42" fillId="0" borderId="151" applyNumberFormat="0" applyFill="0" applyAlignment="0" applyProtection="0"/>
    <xf numFmtId="0" fontId="43" fillId="36" borderId="146" applyFill="0"/>
    <xf numFmtId="0" fontId="42" fillId="0" borderId="151" applyNumberFormat="0" applyFill="0" applyAlignment="0" applyProtection="0"/>
    <xf numFmtId="0" fontId="20" fillId="35" borderId="149" applyNumberFormat="0" applyFont="0" applyAlignment="0" applyProtection="0"/>
    <xf numFmtId="0" fontId="24" fillId="0" borderId="152">
      <alignment horizontal="center"/>
    </xf>
    <xf numFmtId="0" fontId="25" fillId="0" borderId="152">
      <alignment horizontal="center"/>
    </xf>
    <xf numFmtId="0" fontId="48" fillId="19" borderId="148" applyNumberFormat="0" applyAlignment="0" applyProtection="0"/>
    <xf numFmtId="0" fontId="24" fillId="0" borderId="152">
      <alignment horizontal="center"/>
    </xf>
    <xf numFmtId="0" fontId="25" fillId="0" borderId="152">
      <alignment horizontal="center"/>
    </xf>
    <xf numFmtId="0" fontId="48" fillId="32" borderId="150" applyNumberFormat="0" applyAlignment="0" applyProtection="0"/>
    <xf numFmtId="0" fontId="48" fillId="32" borderId="148" applyNumberFormat="0" applyAlignment="0" applyProtection="0"/>
    <xf numFmtId="0" fontId="48" fillId="0" borderId="151" applyNumberFormat="0" applyFill="0" applyAlignment="0" applyProtection="0"/>
    <xf numFmtId="0" fontId="24" fillId="0" borderId="152">
      <alignment horizontal="center" wrapText="1"/>
    </xf>
    <xf numFmtId="0" fontId="25" fillId="0" borderId="152">
      <alignment horizontal="center" wrapText="1"/>
    </xf>
    <xf numFmtId="0" fontId="48" fillId="0" borderId="151" applyNumberFormat="0" applyFill="0" applyAlignment="0" applyProtection="0"/>
    <xf numFmtId="0" fontId="48" fillId="32" borderId="148" applyNumberFormat="0" applyAlignment="0" applyProtection="0"/>
    <xf numFmtId="0" fontId="48" fillId="32" borderId="150" applyNumberFormat="0" applyAlignment="0" applyProtection="0"/>
    <xf numFmtId="0" fontId="48" fillId="19" borderId="148" applyNumberFormat="0" applyAlignment="0" applyProtection="0"/>
    <xf numFmtId="0" fontId="24" fillId="0" borderId="152">
      <alignment horizontal="center" wrapText="1"/>
    </xf>
    <xf numFmtId="0" fontId="25" fillId="0" borderId="152">
      <alignment horizontal="center" wrapText="1"/>
    </xf>
    <xf numFmtId="0" fontId="20" fillId="35" borderId="149" applyNumberFormat="0" applyFont="0" applyAlignment="0" applyProtection="0"/>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43" fillId="36" borderId="146" applyFill="0"/>
    <xf numFmtId="0" fontId="40" fillId="32" borderId="150" applyNumberFormat="0" applyAlignment="0" applyProtection="0"/>
    <xf numFmtId="0" fontId="20" fillId="35" borderId="149" applyNumberFormat="0" applyFont="0" applyAlignment="0" applyProtection="0"/>
    <xf numFmtId="0" fontId="37" fillId="19" borderId="148" applyNumberFormat="0" applyAlignment="0" applyProtection="0"/>
    <xf numFmtId="0" fontId="25" fillId="0" borderId="154">
      <alignment horizontal="center" wrapText="1"/>
    </xf>
    <xf numFmtId="0" fontId="30" fillId="32" borderId="148" applyNumberFormat="0" applyAlignment="0" applyProtection="0"/>
    <xf numFmtId="0" fontId="24" fillId="0" borderId="152">
      <alignment horizontal="center"/>
    </xf>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48" fillId="32" borderId="148" applyNumberFormat="0" applyAlignment="0" applyProtection="0"/>
    <xf numFmtId="0" fontId="48" fillId="19" borderId="148" applyNumberFormat="0" applyAlignment="0" applyProtection="0"/>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0" fillId="35" borderId="149" applyNumberFormat="0" applyFont="0" applyAlignment="0" applyProtection="0"/>
    <xf numFmtId="0" fontId="37" fillId="19" borderId="148" applyNumberFormat="0" applyAlignment="0" applyProtection="0"/>
    <xf numFmtId="0" fontId="30" fillId="32" borderId="148" applyNumberFormat="0" applyAlignment="0" applyProtection="0"/>
    <xf numFmtId="0" fontId="20" fillId="35" borderId="149" applyNumberFormat="0" applyFont="0" applyAlignment="0" applyProtection="0"/>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25" fillId="0" borderId="152">
      <alignment horizontal="center"/>
    </xf>
    <xf numFmtId="0" fontId="25" fillId="0" borderId="152">
      <alignment horizontal="center"/>
    </xf>
    <xf numFmtId="0" fontId="24" fillId="0" borderId="152">
      <alignment horizontal="center"/>
    </xf>
    <xf numFmtId="0" fontId="37" fillId="19" borderId="148" applyNumberFormat="0" applyAlignment="0" applyProtection="0"/>
    <xf numFmtId="0" fontId="20" fillId="35" borderId="149" applyNumberFormat="0" applyFont="0" applyAlignment="0" applyProtection="0"/>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xf>
    <xf numFmtId="0" fontId="25" fillId="0" borderId="152">
      <alignment horizontal="center"/>
    </xf>
    <xf numFmtId="0" fontId="25" fillId="0" borderId="152">
      <alignment horizontal="center" wrapText="1"/>
    </xf>
    <xf numFmtId="0" fontId="24"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48" fillId="19" borderId="148" applyNumberFormat="0" applyAlignment="0" applyProtection="0"/>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xf>
    <xf numFmtId="0" fontId="20" fillId="35" borderId="149" applyNumberFormat="0" applyFont="0" applyAlignment="0" applyProtection="0"/>
    <xf numFmtId="0" fontId="30" fillId="32" borderId="148" applyNumberFormat="0" applyAlignment="0" applyProtection="0"/>
    <xf numFmtId="0" fontId="24" fillId="0" borderId="152">
      <alignment horizontal="center" wrapText="1"/>
    </xf>
    <xf numFmtId="0" fontId="25" fillId="0" borderId="152">
      <alignment horizontal="center"/>
    </xf>
    <xf numFmtId="0" fontId="24" fillId="0" borderId="152">
      <alignment horizontal="center"/>
    </xf>
    <xf numFmtId="0" fontId="20" fillId="35" borderId="149" applyNumberFormat="0" applyFont="0" applyAlignment="0" applyProtection="0"/>
    <xf numFmtId="0" fontId="25"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xf>
    <xf numFmtId="0" fontId="20" fillId="35" borderId="149" applyNumberFormat="0" applyFont="0" applyAlignment="0" applyProtection="0"/>
    <xf numFmtId="0" fontId="24"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48" fillId="0" borderId="151" applyNumberFormat="0" applyFill="0" applyAlignment="0" applyProtection="0"/>
    <xf numFmtId="0" fontId="48" fillId="32" borderId="148" applyNumberFormat="0" applyAlignment="0" applyProtection="0"/>
    <xf numFmtId="0" fontId="48" fillId="32" borderId="150" applyNumberFormat="0" applyAlignment="0" applyProtection="0"/>
    <xf numFmtId="0" fontId="25" fillId="0" borderId="152">
      <alignment horizontal="center"/>
    </xf>
    <xf numFmtId="0" fontId="24" fillId="0" borderId="152">
      <alignment horizontal="center"/>
    </xf>
    <xf numFmtId="0" fontId="48" fillId="19" borderId="148" applyNumberFormat="0" applyAlignment="0" applyProtection="0"/>
    <xf numFmtId="0" fontId="25" fillId="0" borderId="152">
      <alignment horizontal="center"/>
    </xf>
    <xf numFmtId="0" fontId="24" fillId="0" borderId="152">
      <alignment horizontal="center"/>
    </xf>
    <xf numFmtId="0" fontId="48" fillId="0" borderId="151" applyNumberFormat="0" applyFill="0" applyAlignment="0" applyProtection="0"/>
    <xf numFmtId="0" fontId="48" fillId="32" borderId="150" applyNumberFormat="0" applyAlignment="0" applyProtection="0"/>
    <xf numFmtId="0" fontId="24" fillId="0" borderId="152">
      <alignment horizontal="center" wrapText="1"/>
    </xf>
    <xf numFmtId="0" fontId="43" fillId="36" borderId="146" applyFill="0"/>
    <xf numFmtId="0" fontId="24" fillId="0" borderId="152">
      <alignment horizontal="center" wrapText="1"/>
    </xf>
    <xf numFmtId="0" fontId="25" fillId="0" borderId="152">
      <alignment horizontal="center" wrapText="1"/>
    </xf>
    <xf numFmtId="0" fontId="42" fillId="0" borderId="151" applyNumberFormat="0" applyFill="0" applyAlignment="0" applyProtection="0"/>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43" fillId="36" borderId="146" applyFill="0"/>
    <xf numFmtId="0" fontId="42" fillId="0" borderId="151" applyNumberFormat="0" applyFill="0" applyAlignment="0" applyProtection="0"/>
    <xf numFmtId="0" fontId="40" fillId="32" borderId="150" applyNumberFormat="0" applyAlignment="0" applyProtection="0"/>
    <xf numFmtId="0" fontId="20" fillId="35" borderId="149" applyNumberFormat="0" applyFont="0" applyAlignment="0" applyProtection="0"/>
    <xf numFmtId="0" fontId="37" fillId="19" borderId="148" applyNumberFormat="0" applyAlignment="0" applyProtection="0"/>
    <xf numFmtId="0" fontId="25" fillId="0" borderId="152">
      <alignment horizontal="center" wrapText="1"/>
    </xf>
    <xf numFmtId="0" fontId="30" fillId="32" borderId="148" applyNumberFormat="0" applyAlignment="0" applyProtection="0"/>
    <xf numFmtId="0" fontId="24" fillId="0" borderId="152">
      <alignment horizontal="center"/>
    </xf>
    <xf numFmtId="0" fontId="25" fillId="0" borderId="152">
      <alignment horizontal="center"/>
    </xf>
    <xf numFmtId="0" fontId="40" fillId="32" borderId="150" applyNumberFormat="0" applyAlignment="0" applyProtection="0"/>
    <xf numFmtId="0" fontId="20" fillId="35" borderId="149" applyNumberFormat="0" applyFont="0" applyAlignment="0" applyProtection="0"/>
    <xf numFmtId="0" fontId="24" fillId="0" borderId="152">
      <alignment horizontal="center"/>
    </xf>
    <xf numFmtId="0" fontId="24" fillId="0" borderId="152">
      <alignment horizontal="center" wrapText="1"/>
    </xf>
    <xf numFmtId="0" fontId="48" fillId="32" borderId="148" applyNumberFormat="0" applyAlignment="0" applyProtection="0"/>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4" fillId="0" borderId="152">
      <alignment horizontal="center" wrapText="1"/>
    </xf>
    <xf numFmtId="0" fontId="25"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48" fillId="32" borderId="148" applyNumberFormat="0" applyAlignment="0" applyProtection="0"/>
    <xf numFmtId="0" fontId="48" fillId="19" borderId="148" applyNumberFormat="0" applyAlignment="0" applyProtection="0"/>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0" fillId="35" borderId="149" applyNumberFormat="0" applyFont="0" applyAlignment="0" applyProtection="0"/>
    <xf numFmtId="0" fontId="37" fillId="19" borderId="148" applyNumberFormat="0" applyAlignment="0" applyProtection="0"/>
    <xf numFmtId="0" fontId="30" fillId="32" borderId="148" applyNumberFormat="0" applyAlignment="0" applyProtection="0"/>
    <xf numFmtId="0" fontId="24" fillId="0" borderId="152">
      <alignment horizontal="center"/>
    </xf>
    <xf numFmtId="0" fontId="20" fillId="35" borderId="149" applyNumberFormat="0" applyFont="0" applyAlignment="0" applyProtection="0"/>
    <xf numFmtId="0" fontId="24" fillId="0" borderId="152">
      <alignment horizontal="center"/>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24" fillId="0" borderId="152">
      <alignment horizontal="center"/>
    </xf>
    <xf numFmtId="0" fontId="25" fillId="0" borderId="152">
      <alignment horizontal="center"/>
    </xf>
    <xf numFmtId="0" fontId="25" fillId="0" borderId="152">
      <alignment horizontal="center"/>
    </xf>
    <xf numFmtId="0" fontId="24" fillId="0" borderId="152">
      <alignment horizontal="center"/>
    </xf>
    <xf numFmtId="0" fontId="24" fillId="0" borderId="152">
      <alignment horizontal="center" wrapText="1"/>
    </xf>
    <xf numFmtId="0" fontId="25" fillId="0" borderId="152">
      <alignment horizontal="center" wrapText="1"/>
    </xf>
    <xf numFmtId="0" fontId="25" fillId="0" borderId="152">
      <alignment horizontal="center" wrapText="1"/>
    </xf>
    <xf numFmtId="0" fontId="24" fillId="0" borderId="152">
      <alignment horizontal="center" wrapText="1"/>
    </xf>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24" fillId="0" borderId="147">
      <alignment horizontal="center"/>
    </xf>
    <xf numFmtId="0" fontId="25" fillId="0" borderId="147">
      <alignment horizontal="center"/>
    </xf>
    <xf numFmtId="0" fontId="24" fillId="0" borderId="147">
      <alignment horizontal="center"/>
    </xf>
    <xf numFmtId="0" fontId="25" fillId="0" borderId="147">
      <alignment horizontal="center"/>
    </xf>
    <xf numFmtId="0" fontId="24" fillId="0" borderId="147">
      <alignment horizontal="center" wrapText="1"/>
    </xf>
    <xf numFmtId="0" fontId="25" fillId="0" borderId="147">
      <alignment horizontal="center" wrapText="1"/>
    </xf>
    <xf numFmtId="0" fontId="24" fillId="0" borderId="147">
      <alignment horizontal="center" wrapText="1"/>
    </xf>
    <xf numFmtId="0" fontId="25" fillId="0" borderId="147">
      <alignment horizontal="center" wrapText="1"/>
    </xf>
    <xf numFmtId="0" fontId="24" fillId="0" borderId="147">
      <alignment horizontal="center"/>
    </xf>
    <xf numFmtId="0" fontId="25" fillId="0" borderId="147">
      <alignment horizontal="center"/>
    </xf>
    <xf numFmtId="0" fontId="24" fillId="0" borderId="147">
      <alignment horizontal="center" wrapText="1"/>
    </xf>
    <xf numFmtId="0" fontId="25"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48" fillId="32" borderId="148" applyNumberFormat="0" applyAlignment="0" applyProtection="0"/>
    <xf numFmtId="0" fontId="48" fillId="19" borderId="148" applyNumberFormat="0" applyAlignment="0" applyProtection="0"/>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0" fillId="35" borderId="149" applyNumberFormat="0" applyFont="0" applyAlignment="0" applyProtection="0"/>
    <xf numFmtId="0" fontId="37" fillId="19" borderId="148" applyNumberFormat="0" applyAlignment="0" applyProtection="0"/>
    <xf numFmtId="0" fontId="30" fillId="32" borderId="148" applyNumberFormat="0" applyAlignment="0" applyProtection="0"/>
    <xf numFmtId="0" fontId="20" fillId="35" borderId="149" applyNumberFormat="0" applyFont="0" applyAlignment="0" applyProtection="0"/>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37" fillId="19" borderId="148" applyNumberFormat="0" applyAlignment="0" applyProtection="0"/>
    <xf numFmtId="0" fontId="20" fillId="35" borderId="149" applyNumberFormat="0" applyFont="0" applyAlignment="0" applyProtection="0"/>
    <xf numFmtId="0" fontId="48" fillId="19" borderId="148" applyNumberFormat="0" applyAlignment="0" applyProtection="0"/>
    <xf numFmtId="0" fontId="20" fillId="35" borderId="149" applyNumberFormat="0" applyFont="0" applyAlignment="0" applyProtection="0"/>
    <xf numFmtId="0" fontId="30" fillId="32" borderId="148" applyNumberFormat="0" applyAlignment="0" applyProtection="0"/>
    <xf numFmtId="0" fontId="20" fillId="35" borderId="149" applyNumberFormat="0" applyFont="0" applyAlignment="0" applyProtection="0"/>
    <xf numFmtId="0" fontId="20" fillId="35" borderId="149" applyNumberFormat="0" applyFont="0" applyAlignment="0" applyProtection="0"/>
    <xf numFmtId="0" fontId="48" fillId="0" borderId="151" applyNumberFormat="0" applyFill="0" applyAlignment="0" applyProtection="0"/>
    <xf numFmtId="0" fontId="48" fillId="32" borderId="148" applyNumberFormat="0" applyAlignment="0" applyProtection="0"/>
    <xf numFmtId="0" fontId="48" fillId="32" borderId="150" applyNumberFormat="0" applyAlignment="0" applyProtection="0"/>
    <xf numFmtId="0" fontId="48" fillId="19" borderId="148" applyNumberFormat="0" applyAlignment="0" applyProtection="0"/>
    <xf numFmtId="0" fontId="48" fillId="0" borderId="151" applyNumberFormat="0" applyFill="0" applyAlignment="0" applyProtection="0"/>
    <xf numFmtId="0" fontId="48" fillId="32" borderId="150" applyNumberFormat="0" applyAlignment="0" applyProtection="0"/>
    <xf numFmtId="0" fontId="43" fillId="36" borderId="146" applyFill="0"/>
    <xf numFmtId="0" fontId="42" fillId="0" borderId="151" applyNumberFormat="0" applyFill="0" applyAlignment="0" applyProtection="0"/>
    <xf numFmtId="0" fontId="43" fillId="36" borderId="146" applyFill="0"/>
    <xf numFmtId="0" fontId="42" fillId="0" borderId="151" applyNumberFormat="0" applyFill="0" applyAlignment="0" applyProtection="0"/>
    <xf numFmtId="0" fontId="40" fillId="32" borderId="150" applyNumberFormat="0" applyAlignment="0" applyProtection="0"/>
    <xf numFmtId="0" fontId="20" fillId="35" borderId="149" applyNumberFormat="0" applyFont="0" applyAlignment="0" applyProtection="0"/>
    <xf numFmtId="0" fontId="37" fillId="19" borderId="148" applyNumberFormat="0" applyAlignment="0" applyProtection="0"/>
    <xf numFmtId="0" fontId="30" fillId="32" borderId="148" applyNumberFormat="0" applyAlignment="0" applyProtection="0"/>
    <xf numFmtId="0" fontId="40" fillId="32" borderId="150" applyNumberFormat="0" applyAlignment="0" applyProtection="0"/>
    <xf numFmtId="0" fontId="20" fillId="35" borderId="149" applyNumberFormat="0" applyFont="0" applyAlignment="0" applyProtection="0"/>
    <xf numFmtId="0" fontId="48" fillId="32" borderId="148" applyNumberFormat="0" applyAlignment="0" applyProtection="0"/>
    <xf numFmtId="0" fontId="24" fillId="0" borderId="147">
      <alignment horizontal="center"/>
    </xf>
    <xf numFmtId="0" fontId="25" fillId="0" borderId="147">
      <alignment horizontal="center"/>
    </xf>
    <xf numFmtId="0" fontId="24" fillId="0" borderId="147">
      <alignment horizontal="center"/>
    </xf>
    <xf numFmtId="0" fontId="25" fillId="0" borderId="147">
      <alignment horizontal="center"/>
    </xf>
    <xf numFmtId="0" fontId="24" fillId="0" borderId="147">
      <alignment horizontal="center" wrapText="1"/>
    </xf>
    <xf numFmtId="0" fontId="25" fillId="0" borderId="147">
      <alignment horizontal="center" wrapText="1"/>
    </xf>
    <xf numFmtId="0" fontId="24" fillId="0" borderId="147">
      <alignment horizontal="center" wrapText="1"/>
    </xf>
    <xf numFmtId="0" fontId="25" fillId="0" borderId="147">
      <alignment horizontal="center" wrapText="1"/>
    </xf>
    <xf numFmtId="0" fontId="24" fillId="0" borderId="147">
      <alignment horizontal="center"/>
    </xf>
    <xf numFmtId="0" fontId="25" fillId="0" borderId="147">
      <alignment horizontal="center"/>
    </xf>
    <xf numFmtId="0" fontId="24" fillId="0" borderId="147">
      <alignment horizontal="center" wrapText="1"/>
    </xf>
    <xf numFmtId="0" fontId="25"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48" fillId="32" borderId="148" applyNumberFormat="0" applyAlignment="0" applyProtection="0"/>
    <xf numFmtId="0" fontId="48" fillId="19" borderId="148" applyNumberFormat="0" applyAlignment="0" applyProtection="0"/>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0" fillId="35" borderId="149" applyNumberFormat="0" applyFont="0" applyAlignment="0" applyProtection="0"/>
    <xf numFmtId="0" fontId="37" fillId="19" borderId="148" applyNumberFormat="0" applyAlignment="0" applyProtection="0"/>
    <xf numFmtId="0" fontId="30" fillId="32" borderId="148" applyNumberFormat="0" applyAlignment="0" applyProtection="0"/>
    <xf numFmtId="0" fontId="20" fillId="35" borderId="149" applyNumberFormat="0" applyFont="0" applyAlignment="0" applyProtection="0"/>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24" fillId="0" borderId="147">
      <alignment horizontal="center"/>
    </xf>
    <xf numFmtId="0" fontId="25" fillId="0" borderId="147">
      <alignment horizontal="center"/>
    </xf>
    <xf numFmtId="0" fontId="25" fillId="0" borderId="147">
      <alignment horizontal="center"/>
    </xf>
    <xf numFmtId="0" fontId="24" fillId="0" borderId="147">
      <alignment horizontal="center"/>
    </xf>
    <xf numFmtId="0" fontId="24" fillId="0" borderId="147">
      <alignment horizontal="center" wrapText="1"/>
    </xf>
    <xf numFmtId="0" fontId="25" fillId="0" borderId="147">
      <alignment horizontal="center" wrapText="1"/>
    </xf>
    <xf numFmtId="0" fontId="25" fillId="0" borderId="147">
      <alignment horizontal="center" wrapText="1"/>
    </xf>
    <xf numFmtId="0" fontId="24" fillId="0" borderId="147">
      <alignment horizontal="center" wrapText="1"/>
    </xf>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40" fillId="32" borderId="150" applyNumberFormat="0" applyAlignment="0" applyProtection="0"/>
    <xf numFmtId="0" fontId="42" fillId="0" borderId="151" applyNumberFormat="0" applyFill="0" applyAlignment="0" applyProtection="0"/>
    <xf numFmtId="0" fontId="48" fillId="32" borderId="150" applyNumberFormat="0" applyAlignment="0" applyProtection="0"/>
    <xf numFmtId="0" fontId="48" fillId="0" borderId="151" applyNumberFormat="0" applyFill="0" applyAlignment="0" applyProtection="0"/>
    <xf numFmtId="0" fontId="25" fillId="0" borderId="160">
      <alignment horizontal="center" wrapText="1"/>
    </xf>
    <xf numFmtId="0" fontId="48" fillId="19" borderId="155" applyNumberFormat="0" applyAlignment="0" applyProtection="0"/>
    <xf numFmtId="0" fontId="24" fillId="0" borderId="160">
      <alignment horizontal="center" wrapText="1"/>
    </xf>
    <xf numFmtId="0" fontId="24" fillId="0" borderId="160">
      <alignment horizontal="center" wrapText="1"/>
    </xf>
    <xf numFmtId="0" fontId="48" fillId="0" borderId="158" applyNumberFormat="0" applyFill="0" applyAlignment="0" applyProtection="0"/>
    <xf numFmtId="0" fontId="25" fillId="0" borderId="160">
      <alignment horizontal="center" wrapText="1"/>
    </xf>
    <xf numFmtId="0" fontId="24" fillId="0" borderId="160">
      <alignment horizontal="center"/>
    </xf>
    <xf numFmtId="0" fontId="24" fillId="0" borderId="160">
      <alignment horizontal="center"/>
    </xf>
    <xf numFmtId="0" fontId="48" fillId="32" borderId="157" applyNumberFormat="0" applyAlignment="0" applyProtection="0"/>
    <xf numFmtId="0" fontId="24" fillId="0" borderId="154">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60">
      <alignment horizontal="center" wrapText="1"/>
    </xf>
    <xf numFmtId="0" fontId="24" fillId="0" borderId="154">
      <alignment horizontal="center" wrapText="1"/>
    </xf>
    <xf numFmtId="0" fontId="25" fillId="0" borderId="154">
      <alignment horizontal="center" wrapText="1"/>
    </xf>
    <xf numFmtId="0" fontId="25" fillId="0" borderId="160">
      <alignment horizontal="center"/>
    </xf>
    <xf numFmtId="0" fontId="24" fillId="0" borderId="160">
      <alignment horizontal="center"/>
    </xf>
    <xf numFmtId="0" fontId="20" fillId="35" borderId="156" applyNumberFormat="0" applyFont="0" applyAlignment="0" applyProtection="0"/>
    <xf numFmtId="0" fontId="24" fillId="0" borderId="154">
      <alignment horizontal="center" wrapText="1"/>
    </xf>
    <xf numFmtId="0" fontId="25" fillId="0" borderId="154">
      <alignment horizontal="center" wrapText="1"/>
    </xf>
    <xf numFmtId="0" fontId="48" fillId="32" borderId="155" applyNumberFormat="0" applyAlignment="0" applyProtection="0"/>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5" fillId="0" borderId="160">
      <alignment horizontal="center"/>
    </xf>
    <xf numFmtId="0" fontId="25" fillId="0" borderId="160">
      <alignment horizontal="center" wrapText="1"/>
    </xf>
    <xf numFmtId="0" fontId="24" fillId="0" borderId="154">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0" fillId="35" borderId="156" applyNumberFormat="0" applyFont="0" applyAlignment="0" applyProtection="0"/>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60">
      <alignment horizontal="center"/>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60">
      <alignment horizontal="center" wrapText="1"/>
    </xf>
    <xf numFmtId="0" fontId="25" fillId="0" borderId="160">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xf>
    <xf numFmtId="0" fontId="25" fillId="0" borderId="154">
      <alignment horizontal="center"/>
    </xf>
    <xf numFmtId="0" fontId="25" fillId="0" borderId="154">
      <alignment horizontal="center" wrapText="1"/>
    </xf>
    <xf numFmtId="0" fontId="24"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xf>
    <xf numFmtId="0" fontId="24" fillId="0" borderId="154">
      <alignment horizontal="center"/>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xf>
    <xf numFmtId="0" fontId="25" fillId="0" borderId="160">
      <alignment horizontal="center" wrapText="1"/>
    </xf>
    <xf numFmtId="0" fontId="24"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60">
      <alignment horizontal="center" wrapText="1"/>
    </xf>
    <xf numFmtId="0" fontId="25" fillId="0" borderId="160">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xf>
    <xf numFmtId="0" fontId="25" fillId="0" borderId="160">
      <alignment horizontal="center" wrapText="1"/>
    </xf>
    <xf numFmtId="0" fontId="24" fillId="0" borderId="160">
      <alignment horizontal="center"/>
    </xf>
    <xf numFmtId="0" fontId="24" fillId="0" borderId="154">
      <alignment horizontal="center" wrapText="1"/>
    </xf>
    <xf numFmtId="0" fontId="25" fillId="0" borderId="160">
      <alignment horizontal="center" wrapText="1"/>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4" fillId="0" borderId="160">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30" fillId="32" borderId="155" applyNumberFormat="0" applyAlignment="0" applyProtection="0"/>
    <xf numFmtId="0" fontId="25" fillId="0" borderId="154">
      <alignment horizontal="center"/>
    </xf>
    <xf numFmtId="0" fontId="25" fillId="0" borderId="160">
      <alignment horizontal="center" wrapText="1"/>
    </xf>
    <xf numFmtId="0" fontId="24" fillId="0" borderId="154">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xf>
    <xf numFmtId="0" fontId="24" fillId="0" borderId="160">
      <alignment horizontal="center"/>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4" fillId="0" borderId="154">
      <alignment horizontal="center" wrapText="1"/>
    </xf>
    <xf numFmtId="0" fontId="25"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4" fillId="0" borderId="154">
      <alignment horizontal="center"/>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60">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4" fillId="0" borderId="154">
      <alignment horizontal="center"/>
    </xf>
    <xf numFmtId="0" fontId="25" fillId="0" borderId="154">
      <alignment horizontal="center"/>
    </xf>
    <xf numFmtId="0" fontId="25" fillId="0" borderId="154">
      <alignment horizontal="center"/>
    </xf>
    <xf numFmtId="0" fontId="24" fillId="0" borderId="154">
      <alignment horizontal="center"/>
    </xf>
    <xf numFmtId="0" fontId="24" fillId="0" borderId="154">
      <alignment horizontal="center" wrapText="1"/>
    </xf>
    <xf numFmtId="0" fontId="25" fillId="0" borderId="154">
      <alignment horizontal="center" wrapText="1"/>
    </xf>
    <xf numFmtId="0" fontId="25" fillId="0" borderId="154">
      <alignment horizontal="center" wrapText="1"/>
    </xf>
    <xf numFmtId="0" fontId="24" fillId="0" borderId="154">
      <alignment horizontal="center" wrapText="1"/>
    </xf>
    <xf numFmtId="0" fontId="25" fillId="0" borderId="160">
      <alignment horizontal="center" wrapText="1"/>
    </xf>
    <xf numFmtId="0" fontId="25" fillId="0" borderId="160">
      <alignment horizontal="center" wrapText="1"/>
    </xf>
    <xf numFmtId="0" fontId="24" fillId="0" borderId="160">
      <alignment horizontal="center"/>
    </xf>
    <xf numFmtId="0" fontId="24" fillId="0" borderId="160">
      <alignment horizontal="center" wrapText="1"/>
    </xf>
    <xf numFmtId="0" fontId="25" fillId="0" borderId="160">
      <alignment horizontal="center"/>
    </xf>
    <xf numFmtId="0" fontId="42" fillId="0" borderId="158" applyNumberFormat="0" applyFill="0" applyAlignment="0" applyProtection="0"/>
    <xf numFmtId="0" fontId="24" fillId="0" borderId="160">
      <alignment horizontal="center"/>
    </xf>
    <xf numFmtId="0" fontId="24" fillId="0" borderId="160">
      <alignment horizontal="center" wrapText="1"/>
    </xf>
    <xf numFmtId="0" fontId="25" fillId="0" borderId="160">
      <alignment horizontal="center" wrapText="1"/>
    </xf>
    <xf numFmtId="0" fontId="25" fillId="0" borderId="160">
      <alignment horizontal="center"/>
    </xf>
    <xf numFmtId="0" fontId="24" fillId="0" borderId="160">
      <alignment horizontal="center" wrapText="1"/>
    </xf>
    <xf numFmtId="0" fontId="24" fillId="0" borderId="160">
      <alignment horizontal="center" wrapText="1"/>
    </xf>
    <xf numFmtId="0" fontId="25" fillId="0" borderId="160">
      <alignment horizontal="center" wrapText="1"/>
    </xf>
    <xf numFmtId="0" fontId="37" fillId="19" borderId="155" applyNumberFormat="0" applyAlignment="0" applyProtection="0"/>
    <xf numFmtId="0" fontId="24" fillId="0" borderId="160">
      <alignment horizontal="center" wrapText="1"/>
    </xf>
    <xf numFmtId="0" fontId="25" fillId="0" borderId="160">
      <alignment horizontal="center"/>
    </xf>
    <xf numFmtId="0" fontId="40" fillId="32" borderId="157" applyNumberFormat="0" applyAlignment="0" applyProtection="0"/>
    <xf numFmtId="0" fontId="48" fillId="0" borderId="158" applyNumberFormat="0" applyFill="0" applyAlignment="0" applyProtection="0"/>
    <xf numFmtId="0" fontId="24" fillId="0" borderId="160">
      <alignment horizontal="center"/>
    </xf>
    <xf numFmtId="0" fontId="48" fillId="32" borderId="157" applyNumberFormat="0" applyAlignment="0" applyProtection="0"/>
    <xf numFmtId="0" fontId="24" fillId="0" borderId="160">
      <alignment horizontal="center" wrapText="1"/>
    </xf>
    <xf numFmtId="0" fontId="25" fillId="0" borderId="160">
      <alignment horizontal="center" wrapText="1"/>
    </xf>
  </cellStyleXfs>
  <cellXfs count="601">
    <xf numFmtId="0" fontId="0" fillId="0" borderId="0" xfId="0"/>
    <xf numFmtId="0" fontId="0" fillId="0" borderId="0" xfId="0" applyAlignment="1">
      <alignment vertical="center"/>
    </xf>
    <xf numFmtId="0" fontId="8" fillId="0" borderId="0" xfId="0" applyFont="1" applyAlignment="1">
      <alignment horizontal="center" vertical="center"/>
    </xf>
    <xf numFmtId="0" fontId="0" fillId="0" borderId="0" xfId="0" applyBorder="1" applyAlignment="1">
      <alignment horizontal="center" vertical="center"/>
    </xf>
    <xf numFmtId="0" fontId="6" fillId="0" borderId="9" xfId="0" applyFont="1" applyBorder="1" applyAlignment="1">
      <alignment horizontal="center" vertical="center"/>
    </xf>
    <xf numFmtId="0" fontId="0" fillId="0" borderId="6" xfId="0" applyBorder="1" applyAlignment="1">
      <alignment horizontal="center" vertical="center"/>
    </xf>
    <xf numFmtId="165" fontId="0" fillId="0" borderId="5" xfId="0" applyNumberFormat="1" applyFill="1" applyBorder="1" applyAlignment="1">
      <alignment horizontal="right" vertical="center"/>
    </xf>
    <xf numFmtId="0" fontId="0" fillId="0" borderId="1" xfId="0" applyBorder="1"/>
    <xf numFmtId="14" fontId="0" fillId="0" borderId="11"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6" fillId="0" borderId="4" xfId="0" applyFont="1" applyBorder="1" applyAlignment="1">
      <alignment horizontal="center" vertical="center"/>
    </xf>
    <xf numFmtId="165" fontId="0" fillId="0" borderId="3" xfId="0" applyNumberFormat="1" applyFill="1" applyBorder="1" applyAlignment="1">
      <alignment horizontal="right" vertical="center"/>
    </xf>
    <xf numFmtId="0" fontId="0" fillId="0" borderId="0" xfId="0" applyBorder="1" applyAlignment="1">
      <alignment vertical="center"/>
    </xf>
    <xf numFmtId="14" fontId="0" fillId="0" borderId="0" xfId="0" applyNumberFormat="1" applyBorder="1" applyAlignment="1">
      <alignment vertical="center"/>
    </xf>
    <xf numFmtId="14" fontId="0" fillId="0" borderId="0" xfId="0" applyNumberFormat="1" applyBorder="1" applyAlignment="1">
      <alignment horizontal="center" vertical="center"/>
    </xf>
    <xf numFmtId="165" fontId="0" fillId="0" borderId="0" xfId="0" applyNumberFormat="1" applyBorder="1" applyAlignment="1">
      <alignment horizontal="center" vertical="center"/>
    </xf>
    <xf numFmtId="3" fontId="0" fillId="0" borderId="0" xfId="0" applyNumberFormat="1" applyBorder="1" applyAlignment="1">
      <alignment horizontal="center" vertical="center"/>
    </xf>
    <xf numFmtId="166" fontId="0" fillId="0" borderId="0" xfId="0" applyNumberFormat="1" applyBorder="1" applyAlignment="1">
      <alignment horizontal="center" vertical="center"/>
    </xf>
    <xf numFmtId="0" fontId="3" fillId="0" borderId="0" xfId="0" applyFont="1" applyBorder="1" applyAlignment="1">
      <alignment vertical="center"/>
    </xf>
    <xf numFmtId="0" fontId="11" fillId="0" borderId="1" xfId="0" applyFont="1" applyBorder="1" applyAlignment="1">
      <alignment vertical="center"/>
    </xf>
    <xf numFmtId="17" fontId="11" fillId="0" borderId="2" xfId="0" applyNumberFormat="1" applyFont="1" applyBorder="1" applyAlignment="1">
      <alignment horizontal="right" vertical="center"/>
    </xf>
    <xf numFmtId="0" fontId="11" fillId="0" borderId="3" xfId="0" applyFont="1" applyBorder="1" applyAlignment="1">
      <alignment vertical="center"/>
    </xf>
    <xf numFmtId="0" fontId="11" fillId="0" borderId="4" xfId="0" applyFont="1" applyBorder="1" applyAlignment="1">
      <alignment horizontal="right" vertical="center"/>
    </xf>
    <xf numFmtId="0" fontId="4" fillId="0" borderId="0" xfId="0" applyFont="1"/>
    <xf numFmtId="0" fontId="4" fillId="0" borderId="0" xfId="0" applyFont="1" applyAlignment="1">
      <alignment horizontal="center" vertical="center"/>
    </xf>
    <xf numFmtId="0" fontId="4" fillId="0" borderId="0" xfId="0" applyFont="1" applyFill="1" applyBorder="1" applyAlignment="1">
      <alignment horizontal="center" vertical="center"/>
    </xf>
    <xf numFmtId="17" fontId="11" fillId="0" borderId="1" xfId="0" applyNumberFormat="1" applyFont="1" applyBorder="1" applyAlignment="1">
      <alignment horizontal="right" vertical="center"/>
    </xf>
    <xf numFmtId="0" fontId="0" fillId="2" borderId="12" xfId="0" applyFill="1" applyBorder="1" applyAlignment="1">
      <alignment horizontal="center" vertical="center" wrapText="1"/>
    </xf>
    <xf numFmtId="0" fontId="0" fillId="0" borderId="0" xfId="0" applyAlignment="1">
      <alignment horizontal="center"/>
    </xf>
    <xf numFmtId="166" fontId="0" fillId="0" borderId="0" xfId="0" applyNumberFormat="1" applyAlignment="1">
      <alignment horizontal="center"/>
    </xf>
    <xf numFmtId="166" fontId="0" fillId="0" borderId="0" xfId="0" applyNumberFormat="1"/>
    <xf numFmtId="165" fontId="9" fillId="0" borderId="7" xfId="0" applyNumberFormat="1" applyFont="1" applyFill="1" applyBorder="1" applyAlignment="1">
      <alignment horizontal="center" vertical="center"/>
    </xf>
    <xf numFmtId="166" fontId="3" fillId="0" borderId="0" xfId="0" applyNumberFormat="1" applyFont="1"/>
    <xf numFmtId="0" fontId="0" fillId="0" borderId="13"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6" fillId="0" borderId="17" xfId="0" applyFont="1" applyBorder="1" applyAlignment="1">
      <alignment horizontal="center" vertical="center"/>
    </xf>
    <xf numFmtId="165" fontId="0" fillId="0" borderId="18" xfId="0" applyNumberFormat="1" applyFill="1" applyBorder="1" applyAlignment="1">
      <alignment horizontal="right" vertical="center"/>
    </xf>
    <xf numFmtId="165" fontId="0" fillId="0" borderId="19" xfId="0" applyNumberFormat="1" applyFill="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22" xfId="0" applyFont="1" applyBorder="1" applyAlignment="1">
      <alignment horizontal="center" vertical="center"/>
    </xf>
    <xf numFmtId="165" fontId="0" fillId="0" borderId="23" xfId="0" applyNumberFormat="1" applyFill="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vertical="center"/>
    </xf>
    <xf numFmtId="0" fontId="6" fillId="0" borderId="7" xfId="0" applyFont="1" applyFill="1" applyBorder="1" applyAlignment="1">
      <alignment horizontal="left" vertical="center" wrapText="1"/>
    </xf>
    <xf numFmtId="0" fontId="0" fillId="2" borderId="24" xfId="0"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25" xfId="0" applyFill="1" applyBorder="1" applyAlignment="1">
      <alignment horizontal="center" vertical="center" wrapText="1"/>
    </xf>
    <xf numFmtId="0" fontId="15"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xf>
    <xf numFmtId="0" fontId="14" fillId="0" borderId="7"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67" fontId="12" fillId="0" borderId="7"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9"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14" fontId="9" fillId="0" borderId="7"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6" fillId="0" borderId="8" xfId="0" applyFont="1" applyFill="1" applyBorder="1" applyAlignment="1">
      <alignment horizontal="center" vertical="center" wrapText="1"/>
    </xf>
    <xf numFmtId="165" fontId="7" fillId="0" borderId="7" xfId="0" applyNumberFormat="1" applyFont="1" applyFill="1" applyBorder="1" applyAlignment="1">
      <alignment horizontal="center" vertical="center"/>
    </xf>
    <xf numFmtId="14" fontId="0" fillId="0" borderId="7" xfId="0" applyNumberFormat="1" applyFill="1" applyBorder="1" applyAlignment="1">
      <alignment horizontal="center" vertical="center"/>
    </xf>
    <xf numFmtId="167" fontId="0" fillId="0" borderId="7" xfId="0" applyNumberFormat="1" applyFill="1" applyBorder="1" applyAlignment="1">
      <alignment horizontal="center" vertical="center"/>
    </xf>
    <xf numFmtId="0" fontId="0" fillId="0" borderId="7" xfId="0" applyFill="1" applyBorder="1" applyAlignment="1">
      <alignment horizontal="center" vertical="center"/>
    </xf>
    <xf numFmtId="49" fontId="6" fillId="0" borderId="7" xfId="0" applyNumberFormat="1" applyFont="1" applyFill="1" applyBorder="1" applyAlignment="1">
      <alignment horizontal="center" vertical="center"/>
    </xf>
    <xf numFmtId="165" fontId="0" fillId="0" borderId="7" xfId="0" applyNumberFormat="1" applyFill="1" applyBorder="1" applyAlignment="1">
      <alignment horizontal="center" vertical="center"/>
    </xf>
    <xf numFmtId="0" fontId="6" fillId="3" borderId="7" xfId="0" applyFont="1" applyFill="1" applyBorder="1" applyAlignment="1">
      <alignment vertical="center"/>
    </xf>
    <xf numFmtId="0" fontId="6" fillId="3" borderId="7" xfId="0" applyFont="1" applyFill="1" applyBorder="1" applyAlignment="1">
      <alignment vertical="center" wrapText="1"/>
    </xf>
    <xf numFmtId="14"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xf>
    <xf numFmtId="14" fontId="6" fillId="3" borderId="7" xfId="0" applyNumberFormat="1" applyFont="1" applyFill="1" applyBorder="1" applyAlignment="1">
      <alignment vertical="center"/>
    </xf>
    <xf numFmtId="14" fontId="6" fillId="3" borderId="7" xfId="0" applyNumberFormat="1" applyFont="1" applyFill="1" applyBorder="1" applyAlignment="1">
      <alignment horizontal="center" vertical="center"/>
    </xf>
    <xf numFmtId="0" fontId="14"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14" fontId="12" fillId="3" borderId="7" xfId="0" applyNumberFormat="1" applyFont="1" applyFill="1" applyBorder="1" applyAlignment="1">
      <alignment horizontal="center" vertical="center"/>
    </xf>
    <xf numFmtId="167" fontId="12" fillId="3" borderId="7" xfId="0" applyNumberFormat="1" applyFont="1" applyFill="1" applyBorder="1" applyAlignment="1">
      <alignment horizontal="center" vertical="center"/>
    </xf>
    <xf numFmtId="167" fontId="6" fillId="3" borderId="7" xfId="0" applyNumberFormat="1" applyFont="1" applyFill="1" applyBorder="1" applyAlignment="1">
      <alignment horizontal="center" vertical="center"/>
    </xf>
    <xf numFmtId="3" fontId="6" fillId="3" borderId="7" xfId="0" applyNumberFormat="1" applyFont="1" applyFill="1" applyBorder="1" applyAlignment="1">
      <alignment horizontal="center" vertical="center"/>
    </xf>
    <xf numFmtId="166" fontId="6" fillId="3" borderId="7" xfId="0" applyNumberFormat="1" applyFont="1" applyFill="1" applyBorder="1" applyAlignment="1">
      <alignment horizontal="center" vertical="center"/>
    </xf>
    <xf numFmtId="0" fontId="9"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0" borderId="7" xfId="0" applyFont="1" applyFill="1" applyBorder="1" applyAlignment="1">
      <alignment horizontal="left" vertical="center"/>
    </xf>
    <xf numFmtId="0" fontId="14" fillId="3" borderId="7" xfId="0" applyFont="1" applyFill="1" applyBorder="1" applyAlignment="1">
      <alignment horizontal="center" vertical="center" wrapText="1"/>
    </xf>
    <xf numFmtId="0" fontId="14" fillId="0" borderId="7" xfId="0" applyFont="1" applyFill="1" applyBorder="1" applyAlignment="1">
      <alignment horizontal="center" vertical="center"/>
    </xf>
    <xf numFmtId="0" fontId="6" fillId="4" borderId="7" xfId="0" applyFont="1" applyFill="1" applyBorder="1" applyAlignment="1">
      <alignment vertical="center"/>
    </xf>
    <xf numFmtId="0" fontId="6"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6" fillId="4" borderId="7" xfId="0" applyFont="1" applyFill="1" applyBorder="1" applyAlignment="1">
      <alignment vertical="center" wrapText="1"/>
    </xf>
    <xf numFmtId="14"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14" fontId="6" fillId="4" borderId="7" xfId="0" applyNumberFormat="1" applyFont="1" applyFill="1" applyBorder="1" applyAlignment="1">
      <alignment vertical="center"/>
    </xf>
    <xf numFmtId="14" fontId="6" fillId="4" borderId="7" xfId="0" applyNumberFormat="1" applyFont="1" applyFill="1" applyBorder="1" applyAlignment="1">
      <alignment horizontal="center" vertical="center"/>
    </xf>
    <xf numFmtId="0" fontId="14" fillId="4" borderId="7" xfId="0" applyNumberFormat="1" applyFont="1" applyFill="1" applyBorder="1" applyAlignment="1">
      <alignment horizontal="center" vertical="center"/>
    </xf>
    <xf numFmtId="165" fontId="9" fillId="4" borderId="7" xfId="0" applyNumberFormat="1" applyFont="1" applyFill="1" applyBorder="1" applyAlignment="1">
      <alignment horizontal="center" vertical="center"/>
    </xf>
    <xf numFmtId="14" fontId="12" fillId="4" borderId="7" xfId="0" applyNumberFormat="1" applyFont="1" applyFill="1" applyBorder="1" applyAlignment="1">
      <alignment horizontal="center" vertical="center"/>
    </xf>
    <xf numFmtId="167" fontId="12" fillId="4" borderId="7" xfId="0" applyNumberFormat="1" applyFont="1" applyFill="1" applyBorder="1" applyAlignment="1">
      <alignment horizontal="center" vertical="center"/>
    </xf>
    <xf numFmtId="167" fontId="6" fillId="4" borderId="7" xfId="0" applyNumberFormat="1" applyFont="1" applyFill="1" applyBorder="1" applyAlignment="1">
      <alignment horizontal="center" vertical="center"/>
    </xf>
    <xf numFmtId="3" fontId="6" fillId="4" borderId="7" xfId="0" applyNumberFormat="1" applyFont="1" applyFill="1" applyBorder="1" applyAlignment="1">
      <alignment horizontal="center" vertical="center"/>
    </xf>
    <xf numFmtId="166" fontId="6" fillId="4" borderId="7" xfId="0" applyNumberFormat="1" applyFont="1" applyFill="1" applyBorder="1" applyAlignment="1">
      <alignment horizontal="center" vertical="center"/>
    </xf>
    <xf numFmtId="0" fontId="12" fillId="4" borderId="7" xfId="0" applyFont="1" applyFill="1" applyBorder="1" applyAlignment="1">
      <alignment horizontal="center" vertical="center" wrapText="1"/>
    </xf>
    <xf numFmtId="0" fontId="6" fillId="4" borderId="10" xfId="0" applyFont="1" applyFill="1" applyBorder="1" applyAlignment="1">
      <alignment vertical="center"/>
    </xf>
    <xf numFmtId="0" fontId="6" fillId="4" borderId="10" xfId="0" applyFont="1" applyFill="1" applyBorder="1" applyAlignment="1">
      <alignment horizontal="center" vertical="center" wrapText="1"/>
    </xf>
    <xf numFmtId="0" fontId="6" fillId="4" borderId="10" xfId="0" applyFont="1" applyFill="1" applyBorder="1" applyAlignment="1">
      <alignment vertical="center" wrapText="1"/>
    </xf>
    <xf numFmtId="14" fontId="6"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xf>
    <xf numFmtId="14" fontId="6" fillId="4" borderId="10" xfId="0" applyNumberFormat="1" applyFont="1" applyFill="1" applyBorder="1" applyAlignment="1">
      <alignment vertical="center"/>
    </xf>
    <xf numFmtId="14" fontId="6" fillId="4" borderId="10" xfId="0" applyNumberFormat="1" applyFont="1" applyFill="1" applyBorder="1" applyAlignment="1">
      <alignment horizontal="center" vertical="center"/>
    </xf>
    <xf numFmtId="0" fontId="14" fillId="4" borderId="10" xfId="0" applyNumberFormat="1" applyFont="1" applyFill="1" applyBorder="1" applyAlignment="1">
      <alignment horizontal="center" vertical="center"/>
    </xf>
    <xf numFmtId="165" fontId="9" fillId="4" borderId="10" xfId="0" applyNumberFormat="1" applyFont="1" applyFill="1" applyBorder="1" applyAlignment="1">
      <alignment horizontal="center" vertical="center"/>
    </xf>
    <xf numFmtId="14" fontId="12" fillId="4" borderId="10"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6" fillId="4" borderId="10" xfId="0" applyNumberFormat="1" applyFont="1" applyFill="1" applyBorder="1" applyAlignment="1">
      <alignment horizontal="center" vertical="center"/>
    </xf>
    <xf numFmtId="3" fontId="6" fillId="4" borderId="10" xfId="0" applyNumberFormat="1" applyFont="1" applyFill="1" applyBorder="1" applyAlignment="1">
      <alignment horizontal="center" vertical="center"/>
    </xf>
    <xf numFmtId="166" fontId="6" fillId="4" borderId="10" xfId="0" applyNumberFormat="1" applyFont="1" applyFill="1" applyBorder="1" applyAlignment="1">
      <alignment horizontal="center" vertical="center"/>
    </xf>
    <xf numFmtId="0" fontId="12" fillId="4" borderId="10"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3" fillId="4"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0" borderId="7" xfId="0" applyFont="1" applyFill="1" applyBorder="1" applyAlignment="1">
      <alignment horizontal="center" vertical="center"/>
    </xf>
    <xf numFmtId="0" fontId="6" fillId="5" borderId="7" xfId="0" applyFont="1" applyFill="1" applyBorder="1" applyAlignment="1">
      <alignment vertical="center"/>
    </xf>
    <xf numFmtId="0" fontId="6"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3" fillId="5" borderId="7" xfId="0" applyFont="1" applyFill="1" applyBorder="1" applyAlignment="1">
      <alignment horizontal="center" vertical="center"/>
    </xf>
    <xf numFmtId="0" fontId="6" fillId="5" borderId="7" xfId="0" applyFont="1" applyFill="1" applyBorder="1" applyAlignment="1">
      <alignment vertical="center" wrapText="1"/>
    </xf>
    <xf numFmtId="14" fontId="6"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xf>
    <xf numFmtId="14" fontId="6" fillId="5" borderId="7" xfId="0" applyNumberFormat="1" applyFont="1" applyFill="1" applyBorder="1" applyAlignment="1">
      <alignment vertical="center"/>
    </xf>
    <xf numFmtId="14" fontId="6" fillId="5" borderId="7"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165" fontId="9" fillId="5" borderId="7" xfId="0" applyNumberFormat="1" applyFont="1" applyFill="1" applyBorder="1" applyAlignment="1">
      <alignment horizontal="center" vertical="center"/>
    </xf>
    <xf numFmtId="14" fontId="9" fillId="5" borderId="7" xfId="0" applyNumberFormat="1" applyFont="1" applyFill="1" applyBorder="1" applyAlignment="1">
      <alignment horizontal="center" vertical="center"/>
    </xf>
    <xf numFmtId="167" fontId="9" fillId="5" borderId="7" xfId="0" applyNumberFormat="1" applyFont="1" applyFill="1" applyBorder="1" applyAlignment="1">
      <alignment horizontal="center" vertical="center"/>
    </xf>
    <xf numFmtId="167" fontId="6" fillId="5" borderId="7" xfId="0" applyNumberFormat="1" applyFont="1" applyFill="1" applyBorder="1" applyAlignment="1">
      <alignment horizontal="center" vertical="center"/>
    </xf>
    <xf numFmtId="3" fontId="6" fillId="5" borderId="7" xfId="0" applyNumberFormat="1" applyFont="1" applyFill="1" applyBorder="1" applyAlignment="1">
      <alignment horizontal="center" vertical="center"/>
    </xf>
    <xf numFmtId="166" fontId="6" fillId="5" borderId="7" xfId="0" applyNumberFormat="1" applyFont="1" applyFill="1" applyBorder="1" applyAlignment="1">
      <alignment horizontal="center" vertical="center"/>
    </xf>
    <xf numFmtId="0" fontId="9" fillId="5" borderId="7"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6" borderId="7" xfId="0" applyFont="1" applyFill="1" applyBorder="1" applyAlignment="1">
      <alignment vertical="center" wrapText="1"/>
    </xf>
    <xf numFmtId="0" fontId="6" fillId="6" borderId="7" xfId="0" applyFont="1" applyFill="1" applyBorder="1" applyAlignment="1">
      <alignment vertical="center"/>
    </xf>
    <xf numFmtId="14" fontId="6" fillId="6" borderId="7" xfId="0" applyNumberFormat="1" applyFont="1" applyFill="1" applyBorder="1" applyAlignment="1">
      <alignment horizontal="center" vertical="center" wrapText="1"/>
    </xf>
    <xf numFmtId="14" fontId="6" fillId="6" borderId="7" xfId="0" applyNumberFormat="1" applyFont="1" applyFill="1" applyBorder="1" applyAlignment="1">
      <alignment vertical="center"/>
    </xf>
    <xf numFmtId="14" fontId="6" fillId="6" borderId="7" xfId="0" applyNumberFormat="1" applyFont="1" applyFill="1" applyBorder="1" applyAlignment="1">
      <alignment horizontal="center" vertical="center"/>
    </xf>
    <xf numFmtId="0" fontId="14" fillId="6" borderId="7" xfId="0" applyNumberFormat="1" applyFont="1" applyFill="1" applyBorder="1" applyAlignment="1">
      <alignment horizontal="center" vertical="center"/>
    </xf>
    <xf numFmtId="165" fontId="7" fillId="6" borderId="7" xfId="0" applyNumberFormat="1" applyFont="1" applyFill="1" applyBorder="1" applyAlignment="1">
      <alignment horizontal="center" vertical="center"/>
    </xf>
    <xf numFmtId="14" fontId="0" fillId="6" borderId="7" xfId="0" applyNumberFormat="1" applyFill="1" applyBorder="1" applyAlignment="1">
      <alignment horizontal="center" vertical="center"/>
    </xf>
    <xf numFmtId="167" fontId="0" fillId="6" borderId="7" xfId="0" applyNumberFormat="1" applyFill="1" applyBorder="1" applyAlignment="1">
      <alignment horizontal="center" vertical="center"/>
    </xf>
    <xf numFmtId="167" fontId="6" fillId="6" borderId="7" xfId="0" applyNumberFormat="1" applyFont="1" applyFill="1" applyBorder="1" applyAlignment="1">
      <alignment horizontal="center" vertical="center"/>
    </xf>
    <xf numFmtId="3" fontId="6" fillId="6" borderId="7" xfId="0" applyNumberFormat="1" applyFont="1" applyFill="1" applyBorder="1" applyAlignment="1">
      <alignment horizontal="center" vertical="center"/>
    </xf>
    <xf numFmtId="166" fontId="6" fillId="6" borderId="7" xfId="0" applyNumberFormat="1" applyFont="1" applyFill="1" applyBorder="1" applyAlignment="1">
      <alignment horizontal="center" vertical="center"/>
    </xf>
    <xf numFmtId="0" fontId="0" fillId="6" borderId="7" xfId="0" applyFill="1" applyBorder="1" applyAlignment="1">
      <alignment horizontal="center" vertical="center"/>
    </xf>
    <xf numFmtId="49" fontId="6" fillId="6" borderId="7" xfId="0" applyNumberFormat="1" applyFont="1" applyFill="1" applyBorder="1" applyAlignment="1">
      <alignment horizontal="center" vertical="center"/>
    </xf>
    <xf numFmtId="165" fontId="0" fillId="6" borderId="7" xfId="0" applyNumberFormat="1" applyFill="1" applyBorder="1" applyAlignment="1">
      <alignment horizontal="center" vertical="center"/>
    </xf>
    <xf numFmtId="0" fontId="6" fillId="7" borderId="7" xfId="0" applyFont="1" applyFill="1" applyBorder="1" applyAlignment="1">
      <alignment horizontal="center" vertical="center"/>
    </xf>
    <xf numFmtId="0" fontId="6" fillId="7" borderId="7" xfId="0" applyFont="1" applyFill="1" applyBorder="1" applyAlignment="1">
      <alignment horizontal="center" vertical="center" wrapText="1"/>
    </xf>
    <xf numFmtId="0" fontId="0" fillId="7" borderId="7" xfId="0" applyFill="1" applyBorder="1" applyAlignment="1">
      <alignment horizontal="center" vertical="center"/>
    </xf>
    <xf numFmtId="0" fontId="6" fillId="7" borderId="7" xfId="0" applyFont="1" applyFill="1" applyBorder="1" applyAlignment="1">
      <alignment vertical="center" wrapText="1"/>
    </xf>
    <xf numFmtId="0" fontId="6" fillId="7" borderId="7" xfId="0" applyFont="1" applyFill="1" applyBorder="1" applyAlignment="1">
      <alignment vertical="center"/>
    </xf>
    <xf numFmtId="14" fontId="6" fillId="7" borderId="7" xfId="0" applyNumberFormat="1" applyFont="1" applyFill="1" applyBorder="1" applyAlignment="1">
      <alignment horizontal="center" vertical="center" wrapText="1"/>
    </xf>
    <xf numFmtId="14" fontId="6" fillId="7" borderId="7" xfId="0" applyNumberFormat="1" applyFont="1" applyFill="1" applyBorder="1" applyAlignment="1">
      <alignment vertical="center"/>
    </xf>
    <xf numFmtId="14" fontId="6" fillId="7" borderId="7" xfId="0" applyNumberFormat="1" applyFont="1" applyFill="1" applyBorder="1" applyAlignment="1">
      <alignment horizontal="center" vertical="center"/>
    </xf>
    <xf numFmtId="0" fontId="14" fillId="7" borderId="7" xfId="0" applyNumberFormat="1" applyFont="1" applyFill="1" applyBorder="1" applyAlignment="1">
      <alignment horizontal="center" vertical="center"/>
    </xf>
    <xf numFmtId="165" fontId="7" fillId="7" borderId="7" xfId="0" applyNumberFormat="1" applyFont="1" applyFill="1" applyBorder="1" applyAlignment="1">
      <alignment horizontal="center" vertical="center"/>
    </xf>
    <xf numFmtId="14" fontId="0" fillId="7" borderId="7" xfId="0" applyNumberFormat="1" applyFill="1" applyBorder="1" applyAlignment="1">
      <alignment horizontal="center" vertical="center"/>
    </xf>
    <xf numFmtId="167" fontId="0" fillId="7" borderId="7" xfId="0" applyNumberFormat="1" applyFill="1" applyBorder="1" applyAlignment="1">
      <alignment horizontal="center" vertical="center"/>
    </xf>
    <xf numFmtId="167" fontId="6" fillId="7" borderId="7" xfId="0" applyNumberFormat="1" applyFont="1" applyFill="1" applyBorder="1" applyAlignment="1">
      <alignment horizontal="center" vertical="center"/>
    </xf>
    <xf numFmtId="3" fontId="6" fillId="7" borderId="7" xfId="0" applyNumberFormat="1" applyFont="1" applyFill="1" applyBorder="1" applyAlignment="1">
      <alignment horizontal="center" vertical="center"/>
    </xf>
    <xf numFmtId="166" fontId="6" fillId="7" borderId="7" xfId="0" applyNumberFormat="1" applyFont="1" applyFill="1" applyBorder="1" applyAlignment="1">
      <alignment horizontal="center" vertical="center"/>
    </xf>
    <xf numFmtId="0" fontId="14" fillId="7" borderId="7" xfId="0" applyFont="1" applyFill="1" applyBorder="1" applyAlignment="1">
      <alignment horizontal="center" vertical="center"/>
    </xf>
    <xf numFmtId="0" fontId="13" fillId="7" borderId="7"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14" fillId="8" borderId="7" xfId="0" applyFont="1" applyFill="1" applyBorder="1" applyAlignment="1">
      <alignment horizontal="center" vertical="center"/>
    </xf>
    <xf numFmtId="0" fontId="13" fillId="8" borderId="7" xfId="0" applyFont="1" applyFill="1" applyBorder="1" applyAlignment="1">
      <alignment horizontal="center" vertical="center"/>
    </xf>
    <xf numFmtId="0" fontId="6" fillId="8" borderId="7" xfId="0" applyFont="1" applyFill="1" applyBorder="1" applyAlignment="1">
      <alignment vertical="center" wrapText="1"/>
    </xf>
    <xf numFmtId="0" fontId="6" fillId="8" borderId="7" xfId="0" applyFont="1" applyFill="1" applyBorder="1" applyAlignment="1">
      <alignment vertical="center"/>
    </xf>
    <xf numFmtId="14" fontId="6" fillId="8" borderId="7" xfId="0" applyNumberFormat="1" applyFont="1" applyFill="1" applyBorder="1" applyAlignment="1">
      <alignment horizontal="center" vertical="center" wrapText="1"/>
    </xf>
    <xf numFmtId="14" fontId="6" fillId="8" borderId="7" xfId="0" applyNumberFormat="1" applyFont="1" applyFill="1" applyBorder="1" applyAlignment="1">
      <alignment vertical="center"/>
    </xf>
    <xf numFmtId="14" fontId="6" fillId="8" borderId="7" xfId="0" applyNumberFormat="1" applyFont="1" applyFill="1" applyBorder="1" applyAlignment="1">
      <alignment horizontal="center" vertical="center"/>
    </xf>
    <xf numFmtId="49" fontId="6" fillId="8" borderId="7" xfId="0" applyNumberFormat="1" applyFont="1" applyFill="1" applyBorder="1" applyAlignment="1">
      <alignment horizontal="center" vertical="center"/>
    </xf>
    <xf numFmtId="165" fontId="0" fillId="8" borderId="7" xfId="0" applyNumberFormat="1" applyFill="1" applyBorder="1" applyAlignment="1">
      <alignment horizontal="center" vertical="center"/>
    </xf>
    <xf numFmtId="14" fontId="0" fillId="8" borderId="7" xfId="0" applyNumberFormat="1" applyFill="1" applyBorder="1" applyAlignment="1">
      <alignment horizontal="center" vertical="center"/>
    </xf>
    <xf numFmtId="167" fontId="0" fillId="8" borderId="7" xfId="0" applyNumberFormat="1" applyFill="1" applyBorder="1" applyAlignment="1">
      <alignment horizontal="center" vertical="center"/>
    </xf>
    <xf numFmtId="167" fontId="6" fillId="8" borderId="7" xfId="0" applyNumberFormat="1" applyFont="1" applyFill="1" applyBorder="1" applyAlignment="1">
      <alignment horizontal="center" vertical="center"/>
    </xf>
    <xf numFmtId="3" fontId="6" fillId="8" borderId="7" xfId="0" applyNumberFormat="1" applyFont="1" applyFill="1" applyBorder="1" applyAlignment="1">
      <alignment horizontal="center" vertical="center"/>
    </xf>
    <xf numFmtId="166" fontId="6" fillId="8" borderId="7" xfId="0" applyNumberFormat="1" applyFont="1" applyFill="1" applyBorder="1" applyAlignment="1">
      <alignment horizontal="center" vertical="center"/>
    </xf>
    <xf numFmtId="0" fontId="0" fillId="8" borderId="7" xfId="0" applyFill="1" applyBorder="1" applyAlignment="1">
      <alignment horizontal="center" vertical="center"/>
    </xf>
    <xf numFmtId="0" fontId="6" fillId="9" borderId="7" xfId="0" applyFont="1" applyFill="1" applyBorder="1" applyAlignment="1">
      <alignment horizontal="center" vertical="center"/>
    </xf>
    <xf numFmtId="0" fontId="6" fillId="9" borderId="7" xfId="0" applyFont="1" applyFill="1" applyBorder="1" applyAlignment="1">
      <alignment horizontal="center" vertical="center" wrapText="1"/>
    </xf>
    <xf numFmtId="0" fontId="0" fillId="9" borderId="7" xfId="0" applyFill="1" applyBorder="1" applyAlignment="1">
      <alignment horizontal="center" vertical="center"/>
    </xf>
    <xf numFmtId="0" fontId="6" fillId="9" borderId="7" xfId="0" applyFont="1" applyFill="1" applyBorder="1" applyAlignment="1">
      <alignment vertical="center" wrapText="1"/>
    </xf>
    <xf numFmtId="0" fontId="6" fillId="9" borderId="7" xfId="0" applyFont="1" applyFill="1" applyBorder="1" applyAlignment="1">
      <alignment vertical="center"/>
    </xf>
    <xf numFmtId="14" fontId="6" fillId="9" borderId="7" xfId="0" applyNumberFormat="1" applyFont="1" applyFill="1" applyBorder="1" applyAlignment="1">
      <alignment horizontal="center" vertical="center" wrapText="1"/>
    </xf>
    <xf numFmtId="14" fontId="6" fillId="9" borderId="7" xfId="0" applyNumberFormat="1" applyFont="1" applyFill="1" applyBorder="1" applyAlignment="1">
      <alignment vertical="center"/>
    </xf>
    <xf numFmtId="14" fontId="6" fillId="9" borderId="7" xfId="0" applyNumberFormat="1" applyFont="1" applyFill="1" applyBorder="1" applyAlignment="1">
      <alignment horizontal="center" vertical="center"/>
    </xf>
    <xf numFmtId="49" fontId="6" fillId="9" borderId="7" xfId="0" applyNumberFormat="1" applyFont="1" applyFill="1" applyBorder="1" applyAlignment="1">
      <alignment horizontal="center" vertical="center"/>
    </xf>
    <xf numFmtId="165" fontId="0" fillId="9" borderId="7" xfId="0" applyNumberFormat="1" applyFill="1" applyBorder="1" applyAlignment="1">
      <alignment horizontal="center" vertical="center"/>
    </xf>
    <xf numFmtId="14" fontId="0" fillId="9" borderId="7" xfId="0" applyNumberFormat="1" applyFill="1" applyBorder="1" applyAlignment="1">
      <alignment horizontal="center" vertical="center"/>
    </xf>
    <xf numFmtId="167" fontId="0" fillId="9" borderId="7" xfId="0" applyNumberFormat="1" applyFill="1" applyBorder="1" applyAlignment="1">
      <alignment horizontal="center" vertical="center"/>
    </xf>
    <xf numFmtId="167" fontId="6" fillId="9" borderId="7" xfId="0" applyNumberFormat="1" applyFont="1" applyFill="1" applyBorder="1" applyAlignment="1">
      <alignment horizontal="center" vertical="center"/>
    </xf>
    <xf numFmtId="3" fontId="6" fillId="9" borderId="7" xfId="0" applyNumberFormat="1" applyFont="1" applyFill="1" applyBorder="1" applyAlignment="1">
      <alignment horizontal="center" vertical="center"/>
    </xf>
    <xf numFmtId="166" fontId="6" fillId="9" borderId="7" xfId="0" applyNumberFormat="1" applyFont="1" applyFill="1" applyBorder="1" applyAlignment="1">
      <alignment horizontal="center" vertical="center"/>
    </xf>
    <xf numFmtId="0" fontId="6" fillId="10" borderId="7" xfId="0" applyFont="1" applyFill="1" applyBorder="1" applyAlignment="1">
      <alignment horizontal="center" vertical="center"/>
    </xf>
    <xf numFmtId="0" fontId="6" fillId="10" borderId="7" xfId="0" applyFont="1" applyFill="1" applyBorder="1" applyAlignment="1">
      <alignment horizontal="center" vertical="center" wrapText="1"/>
    </xf>
    <xf numFmtId="0" fontId="14" fillId="10" borderId="7" xfId="0" applyFont="1" applyFill="1" applyBorder="1" applyAlignment="1">
      <alignment horizontal="center" vertical="center"/>
    </xf>
    <xf numFmtId="0" fontId="13" fillId="10" borderId="7" xfId="0" applyFont="1" applyFill="1" applyBorder="1" applyAlignment="1">
      <alignment horizontal="center" vertical="center"/>
    </xf>
    <xf numFmtId="0" fontId="6" fillId="10" borderId="7" xfId="0" applyFont="1" applyFill="1" applyBorder="1" applyAlignment="1">
      <alignment vertical="center" wrapText="1"/>
    </xf>
    <xf numFmtId="0" fontId="6" fillId="10" borderId="7" xfId="0" applyFont="1" applyFill="1" applyBorder="1" applyAlignment="1">
      <alignment vertical="center"/>
    </xf>
    <xf numFmtId="14" fontId="6" fillId="10" borderId="7" xfId="0" applyNumberFormat="1" applyFont="1" applyFill="1" applyBorder="1" applyAlignment="1">
      <alignment horizontal="center" vertical="center" wrapText="1"/>
    </xf>
    <xf numFmtId="14" fontId="6" fillId="10" borderId="7" xfId="0" applyNumberFormat="1" applyFont="1" applyFill="1" applyBorder="1" applyAlignment="1">
      <alignment vertical="center"/>
    </xf>
    <xf numFmtId="14" fontId="6" fillId="10" borderId="7" xfId="0" applyNumberFormat="1" applyFont="1" applyFill="1" applyBorder="1" applyAlignment="1">
      <alignment horizontal="center" vertical="center"/>
    </xf>
    <xf numFmtId="49" fontId="6" fillId="10" borderId="7" xfId="0" applyNumberFormat="1" applyFont="1" applyFill="1" applyBorder="1" applyAlignment="1">
      <alignment horizontal="center" vertical="center"/>
    </xf>
    <xf numFmtId="165" fontId="0" fillId="10" borderId="7" xfId="0" applyNumberFormat="1" applyFill="1" applyBorder="1" applyAlignment="1">
      <alignment horizontal="center" vertical="center"/>
    </xf>
    <xf numFmtId="14" fontId="0" fillId="10" borderId="7" xfId="0" applyNumberFormat="1" applyFill="1" applyBorder="1" applyAlignment="1">
      <alignment horizontal="center" vertical="center"/>
    </xf>
    <xf numFmtId="167" fontId="0" fillId="10" borderId="7" xfId="0" applyNumberFormat="1" applyFill="1" applyBorder="1" applyAlignment="1">
      <alignment horizontal="center" vertical="center"/>
    </xf>
    <xf numFmtId="167" fontId="6" fillId="10" borderId="7" xfId="0" applyNumberFormat="1" applyFont="1" applyFill="1" applyBorder="1" applyAlignment="1">
      <alignment horizontal="center" vertical="center"/>
    </xf>
    <xf numFmtId="3" fontId="6" fillId="10" borderId="7" xfId="0" applyNumberFormat="1" applyFont="1" applyFill="1" applyBorder="1" applyAlignment="1">
      <alignment horizontal="center" vertical="center"/>
    </xf>
    <xf numFmtId="166" fontId="6" fillId="10" borderId="7" xfId="0" applyNumberFormat="1" applyFont="1" applyFill="1" applyBorder="1" applyAlignment="1">
      <alignment horizontal="center" vertical="center"/>
    </xf>
    <xf numFmtId="0" fontId="0" fillId="10" borderId="7" xfId="0" applyFill="1" applyBorder="1" applyAlignment="1">
      <alignment horizontal="center" vertical="center"/>
    </xf>
    <xf numFmtId="0" fontId="6" fillId="5" borderId="7" xfId="0" applyFont="1" applyFill="1" applyBorder="1" applyAlignment="1">
      <alignment horizontal="left" vertical="center"/>
    </xf>
    <xf numFmtId="0" fontId="6" fillId="6" borderId="7" xfId="0" applyFont="1" applyFill="1" applyBorder="1" applyAlignment="1">
      <alignment horizontal="left" vertical="center"/>
    </xf>
    <xf numFmtId="0" fontId="6" fillId="7" borderId="7" xfId="0" applyFont="1" applyFill="1" applyBorder="1" applyAlignment="1">
      <alignment horizontal="left" vertical="center"/>
    </xf>
    <xf numFmtId="0" fontId="6" fillId="8" borderId="7" xfId="0" applyFont="1" applyFill="1" applyBorder="1" applyAlignment="1">
      <alignment horizontal="left" vertical="center"/>
    </xf>
    <xf numFmtId="0" fontId="6" fillId="9" borderId="7" xfId="0" applyFont="1" applyFill="1" applyBorder="1" applyAlignment="1">
      <alignment horizontal="left" vertical="center"/>
    </xf>
    <xf numFmtId="0" fontId="6" fillId="10" borderId="7" xfId="0" applyFont="1" applyFill="1" applyBorder="1" applyAlignment="1">
      <alignment horizontal="left" vertical="center"/>
    </xf>
    <xf numFmtId="0" fontId="22" fillId="0" borderId="32" xfId="0" applyFont="1" applyFill="1" applyBorder="1" applyAlignment="1">
      <alignment vertical="center" wrapText="1"/>
    </xf>
    <xf numFmtId="49" fontId="22" fillId="0" borderId="31" xfId="0" applyNumberFormat="1" applyFont="1" applyFill="1" applyBorder="1" applyAlignment="1">
      <alignment horizontal="center" vertical="center" wrapText="1"/>
    </xf>
    <xf numFmtId="0" fontId="22" fillId="11" borderId="34" xfId="0" applyFont="1" applyFill="1" applyBorder="1" applyAlignment="1">
      <alignment vertical="center" wrapText="1"/>
    </xf>
    <xf numFmtId="0" fontId="23" fillId="0" borderId="0" xfId="1" applyNumberFormat="1" applyFont="1" applyFill="1" applyBorder="1" applyAlignment="1">
      <alignment horizontal="center" vertical="center"/>
    </xf>
    <xf numFmtId="49" fontId="22" fillId="0" borderId="41"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1" fontId="22" fillId="0" borderId="7" xfId="0" applyNumberFormat="1" applyFont="1" applyFill="1" applyBorder="1" applyAlignment="1">
      <alignment horizontal="center" vertical="center"/>
    </xf>
    <xf numFmtId="0" fontId="18" fillId="0" borderId="0" xfId="0" applyFont="1"/>
    <xf numFmtId="0" fontId="18" fillId="0" borderId="0" xfId="0" applyFont="1" applyAlignment="1">
      <alignment horizontal="center" vertical="center"/>
    </xf>
    <xf numFmtId="0" fontId="18" fillId="0" borderId="0" xfId="0" applyFont="1" applyFill="1"/>
    <xf numFmtId="0" fontId="18" fillId="0" borderId="0" xfId="0" applyFont="1" applyFill="1" applyBorder="1"/>
    <xf numFmtId="169" fontId="18" fillId="0" borderId="0" xfId="0" applyNumberFormat="1" applyFont="1" applyFill="1"/>
    <xf numFmtId="0" fontId="18" fillId="0" borderId="0" xfId="0" applyFont="1" applyFill="1" applyAlignment="1">
      <alignment horizontal="center" vertical="center"/>
    </xf>
    <xf numFmtId="0" fontId="22" fillId="0" borderId="38" xfId="0" applyFont="1" applyFill="1" applyBorder="1" applyAlignment="1">
      <alignment horizontal="center" vertical="center"/>
    </xf>
    <xf numFmtId="166" fontId="22" fillId="0" borderId="7" xfId="0" applyNumberFormat="1" applyFont="1" applyFill="1" applyBorder="1" applyAlignment="1">
      <alignment horizontal="center" vertical="center"/>
    </xf>
    <xf numFmtId="0" fontId="22" fillId="0" borderId="54" xfId="54" applyFont="1" applyFill="1" applyBorder="1" applyAlignment="1">
      <alignment horizontal="center" vertical="center"/>
    </xf>
    <xf numFmtId="0" fontId="22" fillId="0" borderId="61" xfId="0" applyFont="1" applyFill="1" applyBorder="1" applyAlignment="1">
      <alignment horizontal="center" vertical="center"/>
    </xf>
    <xf numFmtId="0" fontId="22" fillId="0" borderId="60" xfId="0" applyFont="1" applyFill="1" applyBorder="1" applyAlignment="1">
      <alignment horizontal="center" vertical="center"/>
    </xf>
    <xf numFmtId="1" fontId="22" fillId="0" borderId="60" xfId="0" applyNumberFormat="1" applyFont="1" applyFill="1" applyBorder="1" applyAlignment="1">
      <alignment horizontal="center" vertical="center"/>
    </xf>
    <xf numFmtId="166" fontId="22" fillId="0" borderId="54" xfId="54" applyNumberFormat="1" applyFont="1" applyFill="1" applyBorder="1" applyAlignment="1">
      <alignment horizontal="center" vertical="center"/>
    </xf>
    <xf numFmtId="166" fontId="22" fillId="0" borderId="60" xfId="54" applyNumberFormat="1" applyFont="1" applyFill="1" applyBorder="1" applyAlignment="1">
      <alignment horizontal="center" vertical="center"/>
    </xf>
    <xf numFmtId="0" fontId="22" fillId="0" borderId="62" xfId="0" applyFont="1" applyFill="1" applyBorder="1" applyAlignment="1">
      <alignment horizontal="center" vertical="center"/>
    </xf>
    <xf numFmtId="3" fontId="22" fillId="0" borderId="62" xfId="0" applyNumberFormat="1" applyFont="1" applyFill="1" applyBorder="1" applyAlignment="1">
      <alignment horizontal="center" vertical="center"/>
    </xf>
    <xf numFmtId="166" fontId="22" fillId="0" borderId="62" xfId="54" applyNumberFormat="1" applyFont="1" applyFill="1" applyBorder="1" applyAlignment="1">
      <alignment horizontal="center" vertical="center"/>
    </xf>
    <xf numFmtId="1" fontId="22" fillId="0" borderId="62" xfId="0" applyNumberFormat="1" applyFont="1" applyFill="1" applyBorder="1" applyAlignment="1">
      <alignment horizontal="center" vertical="center"/>
    </xf>
    <xf numFmtId="0" fontId="22" fillId="0" borderId="0" xfId="0" applyFont="1" applyBorder="1" applyAlignment="1">
      <alignment horizontal="center"/>
    </xf>
    <xf numFmtId="0" fontId="23" fillId="0" borderId="27" xfId="1" applyNumberFormat="1" applyFont="1" applyFill="1" applyBorder="1" applyAlignment="1">
      <alignment horizontal="center" vertical="center"/>
    </xf>
    <xf numFmtId="0" fontId="22" fillId="0" borderId="86" xfId="0" applyFont="1" applyFill="1" applyBorder="1" applyAlignment="1">
      <alignment horizontal="center" vertical="center"/>
    </xf>
    <xf numFmtId="166" fontId="22" fillId="0" borderId="86" xfId="54" applyNumberFormat="1" applyFont="1" applyFill="1" applyBorder="1" applyAlignment="1">
      <alignment horizontal="center" vertical="center"/>
    </xf>
    <xf numFmtId="1" fontId="22" fillId="0" borderId="86" xfId="0" applyNumberFormat="1" applyFont="1" applyFill="1" applyBorder="1" applyAlignment="1">
      <alignment horizontal="center" vertical="center"/>
    </xf>
    <xf numFmtId="3" fontId="22" fillId="0" borderId="86" xfId="0" applyNumberFormat="1" applyFont="1" applyFill="1" applyBorder="1" applyAlignment="1">
      <alignment horizontal="center" vertical="center"/>
    </xf>
    <xf numFmtId="0" fontId="22" fillId="0" borderId="88" xfId="0" applyFont="1" applyFill="1" applyBorder="1" applyAlignment="1">
      <alignment horizontal="center" vertical="center"/>
    </xf>
    <xf numFmtId="0" fontId="23" fillId="11" borderId="87" xfId="1" applyNumberFormat="1" applyFont="1" applyFill="1" applyBorder="1" applyAlignment="1">
      <alignment horizontal="center" vertical="center"/>
    </xf>
    <xf numFmtId="0" fontId="23" fillId="12" borderId="39" xfId="1" applyNumberFormat="1" applyFont="1" applyFill="1" applyBorder="1" applyAlignment="1">
      <alignment horizontal="center" vertical="center"/>
    </xf>
    <xf numFmtId="0" fontId="18" fillId="0" borderId="27" xfId="0" applyFont="1" applyFill="1" applyBorder="1"/>
    <xf numFmtId="0" fontId="23" fillId="12" borderId="96" xfId="1" applyNumberFormat="1" applyFont="1" applyFill="1" applyBorder="1" applyAlignment="1">
      <alignment horizontal="center" vertical="center"/>
    </xf>
    <xf numFmtId="0" fontId="23" fillId="12" borderId="97" xfId="1" applyNumberFormat="1" applyFont="1" applyFill="1" applyBorder="1" applyAlignment="1">
      <alignment horizontal="center" vertical="center"/>
    </xf>
    <xf numFmtId="0" fontId="18" fillId="0" borderId="97" xfId="0" applyFont="1" applyFill="1" applyBorder="1"/>
    <xf numFmtId="0" fontId="23" fillId="12" borderId="99" xfId="1" applyNumberFormat="1" applyFont="1" applyFill="1" applyBorder="1" applyAlignment="1">
      <alignment horizontal="center" vertical="center"/>
    </xf>
    <xf numFmtId="0" fontId="23" fillId="0" borderId="97" xfId="1" applyNumberFormat="1" applyFont="1" applyFill="1" applyBorder="1" applyAlignment="1">
      <alignment horizontal="center" vertical="center"/>
    </xf>
    <xf numFmtId="0" fontId="23" fillId="11" borderId="97" xfId="1" applyNumberFormat="1" applyFont="1" applyFill="1" applyBorder="1" applyAlignment="1">
      <alignment horizontal="center" vertical="center"/>
    </xf>
    <xf numFmtId="0" fontId="23" fillId="0" borderId="96" xfId="1" applyNumberFormat="1" applyFont="1" applyFill="1" applyBorder="1" applyAlignment="1">
      <alignment horizontal="center" vertical="center"/>
    </xf>
    <xf numFmtId="0" fontId="23" fillId="11" borderId="96" xfId="1" applyNumberFormat="1" applyFont="1" applyFill="1" applyBorder="1" applyAlignment="1">
      <alignment horizontal="center" vertical="center"/>
    </xf>
    <xf numFmtId="0" fontId="19" fillId="0" borderId="97" xfId="0" applyFont="1" applyFill="1" applyBorder="1"/>
    <xf numFmtId="169" fontId="18" fillId="0" borderId="97" xfId="0" applyNumberFormat="1" applyFont="1" applyFill="1" applyBorder="1"/>
    <xf numFmtId="49" fontId="23" fillId="12" borderId="97" xfId="1" applyNumberFormat="1" applyFont="1" applyFill="1" applyBorder="1" applyAlignment="1">
      <alignment horizontal="center" vertical="center"/>
    </xf>
    <xf numFmtId="0" fontId="23" fillId="0" borderId="98" xfId="1" applyNumberFormat="1" applyFont="1" applyFill="1" applyBorder="1" applyAlignment="1">
      <alignment horizontal="center" vertical="center"/>
    </xf>
    <xf numFmtId="49" fontId="23" fillId="12" borderId="97" xfId="1" applyNumberFormat="1" applyFont="1" applyFill="1" applyBorder="1" applyAlignment="1">
      <alignment horizontal="center" vertical="center" wrapText="1"/>
    </xf>
    <xf numFmtId="0" fontId="23" fillId="12" borderId="97" xfId="1" applyNumberFormat="1" applyFont="1" applyFill="1" applyBorder="1" applyAlignment="1">
      <alignment horizontal="center" vertical="center" wrapText="1"/>
    </xf>
    <xf numFmtId="0" fontId="23" fillId="0" borderId="97" xfId="1" applyNumberFormat="1" applyFont="1" applyFill="1" applyBorder="1" applyAlignment="1">
      <alignment horizontal="center" vertical="center" wrapText="1"/>
    </xf>
    <xf numFmtId="3" fontId="22" fillId="0" borderId="97" xfId="0" applyNumberFormat="1" applyFont="1" applyFill="1" applyBorder="1" applyAlignment="1">
      <alignment horizontal="center" vertical="center"/>
    </xf>
    <xf numFmtId="0" fontId="22" fillId="0" borderId="97" xfId="0" applyFont="1" applyFill="1" applyBorder="1" applyAlignment="1">
      <alignment horizontal="center" vertical="center"/>
    </xf>
    <xf numFmtId="166" fontId="22" fillId="0" borderId="97" xfId="54" applyNumberFormat="1" applyFont="1" applyFill="1" applyBorder="1" applyAlignment="1">
      <alignment horizontal="center" vertical="center"/>
    </xf>
    <xf numFmtId="49" fontId="23" fillId="0" borderId="97" xfId="1" applyNumberFormat="1" applyFont="1" applyFill="1" applyBorder="1" applyAlignment="1">
      <alignment horizontal="center" vertical="center"/>
    </xf>
    <xf numFmtId="49" fontId="22" fillId="0" borderId="100" xfId="0" applyNumberFormat="1" applyFont="1" applyFill="1" applyBorder="1" applyAlignment="1">
      <alignment horizontal="center" vertical="center" wrapText="1"/>
    </xf>
    <xf numFmtId="0" fontId="23" fillId="12" borderId="98" xfId="1" applyNumberFormat="1" applyFont="1" applyFill="1" applyBorder="1" applyAlignment="1">
      <alignment horizontal="center" vertical="center"/>
    </xf>
    <xf numFmtId="0" fontId="23" fillId="11" borderId="35" xfId="1" applyNumberFormat="1" applyFont="1" applyFill="1" applyBorder="1" applyAlignment="1">
      <alignment horizontal="center" vertical="center"/>
    </xf>
    <xf numFmtId="0" fontId="23" fillId="11" borderId="28" xfId="1" applyNumberFormat="1" applyFont="1" applyFill="1" applyBorder="1" applyAlignment="1">
      <alignment horizontal="center" vertical="center"/>
    </xf>
    <xf numFmtId="0" fontId="23" fillId="12" borderId="28" xfId="1" applyNumberFormat="1" applyFont="1" applyFill="1" applyBorder="1" applyAlignment="1">
      <alignment horizontal="center" vertical="center"/>
    </xf>
    <xf numFmtId="0" fontId="18" fillId="0" borderId="28" xfId="0" applyFont="1" applyFill="1" applyBorder="1"/>
    <xf numFmtId="0" fontId="23" fillId="12" borderId="85" xfId="1" applyNumberFormat="1" applyFont="1" applyFill="1" applyBorder="1" applyAlignment="1">
      <alignment horizontal="center" vertical="center"/>
    </xf>
    <xf numFmtId="0" fontId="18" fillId="0" borderId="85" xfId="0" applyFont="1" applyFill="1" applyBorder="1"/>
    <xf numFmtId="0" fontId="23" fillId="0" borderId="28" xfId="1" applyNumberFormat="1" applyFont="1" applyFill="1" applyBorder="1" applyAlignment="1">
      <alignment horizontal="center" vertical="center"/>
    </xf>
    <xf numFmtId="0" fontId="23" fillId="0" borderId="85" xfId="1" applyNumberFormat="1" applyFont="1" applyFill="1" applyBorder="1" applyAlignment="1">
      <alignment horizontal="center" vertical="center"/>
    </xf>
    <xf numFmtId="0" fontId="23" fillId="0" borderId="89" xfId="1" applyNumberFormat="1" applyFont="1" applyFill="1" applyBorder="1" applyAlignment="1">
      <alignment horizontal="center" vertical="center"/>
    </xf>
    <xf numFmtId="0" fontId="23" fillId="0" borderId="93" xfId="1" applyNumberFormat="1" applyFont="1" applyFill="1" applyBorder="1" applyAlignment="1">
      <alignment horizontal="center" vertical="center"/>
    </xf>
    <xf numFmtId="0" fontId="23" fillId="0" borderId="94" xfId="1" applyNumberFormat="1" applyFont="1" applyFill="1" applyBorder="1" applyAlignment="1">
      <alignment horizontal="center" vertical="center"/>
    </xf>
    <xf numFmtId="169" fontId="18" fillId="0" borderId="94" xfId="0" applyNumberFormat="1" applyFont="1" applyFill="1" applyBorder="1"/>
    <xf numFmtId="0" fontId="18" fillId="0" borderId="94" xfId="0" applyFont="1" applyFill="1" applyBorder="1"/>
    <xf numFmtId="169" fontId="18" fillId="0" borderId="0" xfId="0" applyNumberFormat="1" applyFont="1" applyFill="1" applyBorder="1"/>
    <xf numFmtId="0" fontId="23" fillId="0" borderId="101" xfId="1" applyNumberFormat="1" applyFont="1" applyFill="1" applyBorder="1" applyAlignment="1">
      <alignment horizontal="center" vertical="center"/>
    </xf>
    <xf numFmtId="0" fontId="23" fillId="0" borderId="102" xfId="1" applyNumberFormat="1" applyFont="1" applyFill="1" applyBorder="1" applyAlignment="1">
      <alignment horizontal="center" vertical="center"/>
    </xf>
    <xf numFmtId="0" fontId="23" fillId="0" borderId="103" xfId="1" applyNumberFormat="1" applyFont="1" applyFill="1" applyBorder="1" applyAlignment="1">
      <alignment horizontal="center" vertical="center"/>
    </xf>
    <xf numFmtId="49" fontId="23" fillId="12" borderId="102" xfId="1" applyNumberFormat="1" applyFont="1" applyFill="1" applyBorder="1" applyAlignment="1">
      <alignment horizontal="center" vertical="center" wrapText="1"/>
    </xf>
    <xf numFmtId="166" fontId="22" fillId="0" borderId="102" xfId="54" applyNumberFormat="1" applyFont="1" applyFill="1" applyBorder="1" applyAlignment="1">
      <alignment horizontal="center" vertical="center"/>
    </xf>
    <xf numFmtId="0" fontId="22" fillId="0" borderId="106"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0" borderId="107" xfId="0" applyFont="1" applyFill="1" applyBorder="1" applyAlignment="1">
      <alignment horizontal="center" vertical="center" wrapText="1" shrinkToFit="1"/>
    </xf>
    <xf numFmtId="49" fontId="22" fillId="0" borderId="104" xfId="0" applyNumberFormat="1" applyFont="1" applyFill="1" applyBorder="1" applyAlignment="1">
      <alignment horizontal="center" vertical="center" wrapText="1"/>
    </xf>
    <xf numFmtId="0" fontId="22" fillId="0" borderId="104" xfId="0" applyFont="1" applyFill="1" applyBorder="1" applyAlignment="1">
      <alignment vertical="center" wrapText="1"/>
    </xf>
    <xf numFmtId="0" fontId="22" fillId="0" borderId="104" xfId="0" applyNumberFormat="1" applyFont="1" applyFill="1" applyBorder="1" applyAlignment="1">
      <alignment horizontal="center" vertical="center" wrapText="1"/>
    </xf>
    <xf numFmtId="49" fontId="24" fillId="0" borderId="104" xfId="0" applyNumberFormat="1" applyFont="1" applyFill="1" applyBorder="1" applyAlignment="1">
      <alignment horizontal="center" vertical="center" wrapText="1"/>
    </xf>
    <xf numFmtId="0" fontId="24" fillId="0" borderId="104" xfId="0" applyFont="1" applyFill="1" applyBorder="1" applyAlignment="1">
      <alignment vertical="center" wrapText="1"/>
    </xf>
    <xf numFmtId="0" fontId="22" fillId="0" borderId="104" xfId="0" applyFont="1" applyFill="1" applyBorder="1" applyAlignment="1">
      <alignment horizontal="left" vertical="center" wrapText="1"/>
    </xf>
    <xf numFmtId="0" fontId="22" fillId="0" borderId="104" xfId="0" applyFont="1" applyFill="1" applyBorder="1" applyAlignment="1">
      <alignment vertical="center" wrapText="1" shrinkToFit="1"/>
    </xf>
    <xf numFmtId="49" fontId="22" fillId="0" borderId="104" xfId="0" applyNumberFormat="1" applyFont="1" applyFill="1" applyBorder="1" applyAlignment="1">
      <alignment horizontal="left" vertical="center" wrapText="1"/>
    </xf>
    <xf numFmtId="0" fontId="22" fillId="0" borderId="111" xfId="0" applyFont="1" applyFill="1" applyBorder="1" applyAlignment="1">
      <alignment horizontal="center" vertical="center" wrapText="1"/>
    </xf>
    <xf numFmtId="0" fontId="22" fillId="0" borderId="111" xfId="0" applyFont="1" applyFill="1" applyBorder="1" applyAlignment="1">
      <alignment horizontal="center" vertical="center" wrapText="1" shrinkToFit="1"/>
    </xf>
    <xf numFmtId="49" fontId="22" fillId="0" borderId="112" xfId="0" applyNumberFormat="1" applyFont="1" applyFill="1" applyBorder="1" applyAlignment="1">
      <alignment horizontal="center" vertical="center" wrapText="1"/>
    </xf>
    <xf numFmtId="0" fontId="22" fillId="0" borderId="112" xfId="0" applyFont="1" applyFill="1" applyBorder="1" applyAlignment="1">
      <alignment vertical="center" wrapText="1"/>
    </xf>
    <xf numFmtId="49" fontId="24" fillId="0" borderId="112" xfId="0" applyNumberFormat="1" applyFont="1" applyFill="1" applyBorder="1" applyAlignment="1">
      <alignment horizontal="center" vertical="center" wrapText="1"/>
    </xf>
    <xf numFmtId="0" fontId="24" fillId="0" borderId="112" xfId="0" applyFont="1" applyFill="1" applyBorder="1" applyAlignment="1">
      <alignment vertical="center" wrapText="1"/>
    </xf>
    <xf numFmtId="0" fontId="22" fillId="0" borderId="112" xfId="0" applyFont="1" applyFill="1" applyBorder="1" applyAlignment="1">
      <alignment horizontal="left" vertical="center" wrapText="1"/>
    </xf>
    <xf numFmtId="0" fontId="22" fillId="0" borderId="112" xfId="0" applyFont="1" applyFill="1" applyBorder="1" applyAlignment="1">
      <alignment vertical="center" wrapText="1" shrinkToFit="1"/>
    </xf>
    <xf numFmtId="49" fontId="22" fillId="0" borderId="112" xfId="0" applyNumberFormat="1" applyFont="1" applyFill="1" applyBorder="1" applyAlignment="1">
      <alignment horizontal="left" vertical="center" wrapText="1"/>
    </xf>
    <xf numFmtId="0" fontId="22" fillId="0" borderId="31" xfId="0" applyFont="1" applyFill="1" applyBorder="1" applyAlignment="1">
      <alignment horizontal="center" vertical="center" wrapText="1"/>
    </xf>
    <xf numFmtId="0" fontId="22" fillId="0" borderId="7" xfId="0" applyFont="1" applyFill="1" applyBorder="1" applyAlignment="1">
      <alignment horizontal="center" vertical="center"/>
    </xf>
    <xf numFmtId="49" fontId="22" fillId="0" borderId="27" xfId="0" applyNumberFormat="1" applyFont="1" applyFill="1" applyBorder="1" applyAlignment="1">
      <alignment horizontal="center" vertical="center" wrapText="1"/>
    </xf>
    <xf numFmtId="0" fontId="22" fillId="0" borderId="27" xfId="0" applyFont="1" applyFill="1" applyBorder="1" applyAlignment="1">
      <alignment vertical="center" wrapText="1"/>
    </xf>
    <xf numFmtId="0" fontId="23" fillId="0" borderId="118" xfId="1" applyNumberFormat="1" applyFont="1" applyFill="1" applyBorder="1" applyAlignment="1">
      <alignment horizontal="center" vertical="center"/>
    </xf>
    <xf numFmtId="0" fontId="23" fillId="12" borderId="118" xfId="1" applyNumberFormat="1" applyFont="1" applyFill="1" applyBorder="1" applyAlignment="1">
      <alignment horizontal="center" vertical="center"/>
    </xf>
    <xf numFmtId="0" fontId="23" fillId="0" borderId="119" xfId="1" applyNumberFormat="1" applyFont="1" applyFill="1" applyBorder="1" applyAlignment="1">
      <alignment horizontal="center" vertical="center"/>
    </xf>
    <xf numFmtId="49" fontId="22" fillId="0" borderId="39" xfId="0" applyNumberFormat="1" applyFont="1" applyFill="1" applyBorder="1" applyAlignment="1">
      <alignment horizontal="center" vertical="center" wrapText="1"/>
    </xf>
    <xf numFmtId="0" fontId="22" fillId="0" borderId="122" xfId="0" applyFont="1" applyFill="1" applyBorder="1" applyAlignment="1">
      <alignment vertical="center" wrapText="1"/>
    </xf>
    <xf numFmtId="0" fontId="23" fillId="0" borderId="124" xfId="1" applyNumberFormat="1" applyFont="1" applyFill="1" applyBorder="1" applyAlignment="1">
      <alignment horizontal="center" vertical="center"/>
    </xf>
    <xf numFmtId="0" fontId="71" fillId="0" borderId="118" xfId="1" applyNumberFormat="1" applyFont="1" applyFill="1" applyBorder="1" applyAlignment="1">
      <alignment horizontal="center" vertical="center"/>
    </xf>
    <xf numFmtId="0" fontId="22" fillId="0" borderId="124" xfId="0" applyFont="1" applyFill="1" applyBorder="1" applyAlignment="1">
      <alignment vertical="center" wrapText="1"/>
    </xf>
    <xf numFmtId="0" fontId="22" fillId="0" borderId="12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8" fillId="0" borderId="0" xfId="0" applyFont="1" applyBorder="1"/>
    <xf numFmtId="0" fontId="18" fillId="0" borderId="9" xfId="0" applyFont="1" applyBorder="1"/>
    <xf numFmtId="0" fontId="18" fillId="0" borderId="9" xfId="0" applyFont="1" applyFill="1" applyBorder="1"/>
    <xf numFmtId="0" fontId="22" fillId="0" borderId="124" xfId="0" applyFont="1" applyFill="1" applyBorder="1" applyAlignment="1">
      <alignment horizontal="center" vertical="center"/>
    </xf>
    <xf numFmtId="0" fontId="23" fillId="12" borderId="124" xfId="1" applyNumberFormat="1" applyFont="1" applyFill="1" applyBorder="1" applyAlignment="1">
      <alignment horizontal="center" vertical="center"/>
    </xf>
    <xf numFmtId="49" fontId="22" fillId="0" borderId="129" xfId="0" applyNumberFormat="1" applyFont="1" applyFill="1" applyBorder="1" applyAlignment="1">
      <alignment horizontal="center" vertical="center" wrapText="1"/>
    </xf>
    <xf numFmtId="0" fontId="22" fillId="0" borderId="118" xfId="0" applyFont="1" applyFill="1" applyBorder="1" applyAlignment="1">
      <alignment horizontal="center" vertical="center" wrapText="1"/>
    </xf>
    <xf numFmtId="1" fontId="22" fillId="0" borderId="124" xfId="0" applyNumberFormat="1" applyFont="1" applyFill="1" applyBorder="1" applyAlignment="1">
      <alignment horizontal="center" vertical="center"/>
    </xf>
    <xf numFmtId="0" fontId="22" fillId="0" borderId="123" xfId="0" applyFont="1" applyFill="1" applyBorder="1" applyAlignment="1">
      <alignment vertical="center" wrapText="1"/>
    </xf>
    <xf numFmtId="0" fontId="23" fillId="11" borderId="124" xfId="1" applyNumberFormat="1" applyFont="1" applyFill="1" applyBorder="1" applyAlignment="1">
      <alignment horizontal="center" vertical="center"/>
    </xf>
    <xf numFmtId="49" fontId="24" fillId="0" borderId="129" xfId="0" applyNumberFormat="1" applyFont="1" applyFill="1" applyBorder="1" applyAlignment="1">
      <alignment horizontal="center" vertical="center" wrapText="1"/>
    </xf>
    <xf numFmtId="0" fontId="24" fillId="0" borderId="124" xfId="0" applyFont="1" applyFill="1" applyBorder="1" applyAlignment="1">
      <alignment vertical="center" wrapText="1"/>
    </xf>
    <xf numFmtId="0" fontId="23" fillId="0" borderId="123" xfId="1" applyNumberFormat="1" applyFont="1" applyFill="1" applyBorder="1" applyAlignment="1">
      <alignment horizontal="center" vertical="center"/>
    </xf>
    <xf numFmtId="0" fontId="24" fillId="0" borderId="119" xfId="0" applyFont="1" applyFill="1" applyBorder="1" applyAlignment="1">
      <alignment vertical="center" wrapText="1"/>
    </xf>
    <xf numFmtId="49" fontId="23" fillId="12" borderId="124" xfId="1" applyNumberFormat="1" applyFont="1" applyFill="1" applyBorder="1" applyAlignment="1">
      <alignment horizontal="center" vertical="center"/>
    </xf>
    <xf numFmtId="0" fontId="22" fillId="0" borderId="124" xfId="0" applyFont="1" applyFill="1" applyBorder="1" applyAlignment="1">
      <alignment horizontal="left" vertical="center" wrapText="1"/>
    </xf>
    <xf numFmtId="3" fontId="22" fillId="0" borderId="124" xfId="0" applyNumberFormat="1" applyFont="1" applyFill="1" applyBorder="1" applyAlignment="1">
      <alignment horizontal="center" vertical="center"/>
    </xf>
    <xf numFmtId="49" fontId="23" fillId="0" borderId="124" xfId="1" applyNumberFormat="1" applyFont="1" applyFill="1" applyBorder="1" applyAlignment="1">
      <alignment horizontal="center" vertical="center"/>
    </xf>
    <xf numFmtId="49" fontId="23" fillId="12" borderId="124" xfId="1" applyNumberFormat="1" applyFont="1" applyFill="1" applyBorder="1" applyAlignment="1">
      <alignment horizontal="center" vertical="center" wrapText="1"/>
    </xf>
    <xf numFmtId="166" fontId="22" fillId="0" borderId="124" xfId="54" applyNumberFormat="1" applyFont="1" applyFill="1" applyBorder="1" applyAlignment="1">
      <alignment horizontal="center" vertical="center"/>
    </xf>
    <xf numFmtId="0" fontId="22" fillId="0" borderId="124" xfId="0" applyFont="1" applyFill="1" applyBorder="1" applyAlignment="1">
      <alignment vertical="center" wrapText="1" shrinkToFit="1"/>
    </xf>
    <xf numFmtId="0" fontId="22" fillId="0" borderId="124" xfId="0" applyFont="1" applyFill="1" applyBorder="1" applyAlignment="1">
      <alignment horizontal="center" vertical="center" wrapText="1" shrinkToFit="1"/>
    </xf>
    <xf numFmtId="0" fontId="19" fillId="0" borderId="124" xfId="0" applyFont="1" applyFill="1" applyBorder="1"/>
    <xf numFmtId="0" fontId="18" fillId="0" borderId="124" xfId="0" applyFont="1" applyFill="1" applyBorder="1"/>
    <xf numFmtId="0" fontId="22" fillId="0" borderId="124" xfId="54" applyFont="1" applyFill="1" applyBorder="1" applyAlignment="1">
      <alignment horizontal="center" vertical="center"/>
    </xf>
    <xf numFmtId="0" fontId="18" fillId="0" borderId="120" xfId="0" applyFont="1" applyFill="1" applyBorder="1"/>
    <xf numFmtId="166" fontId="22" fillId="0" borderId="124" xfId="0" applyNumberFormat="1" applyFont="1" applyFill="1" applyBorder="1" applyAlignment="1">
      <alignment horizontal="center" vertical="center"/>
    </xf>
    <xf numFmtId="49" fontId="22" fillId="0" borderId="119" xfId="0" applyNumberFormat="1" applyFont="1" applyFill="1" applyBorder="1" applyAlignment="1">
      <alignment horizontal="left" vertical="center" wrapText="1"/>
    </xf>
    <xf numFmtId="49" fontId="23" fillId="0" borderId="124" xfId="1" applyNumberFormat="1" applyFont="1" applyFill="1" applyBorder="1" applyAlignment="1">
      <alignment horizontal="center" vertical="center" wrapText="1"/>
    </xf>
    <xf numFmtId="0" fontId="22" fillId="0" borderId="119" xfId="0" applyFont="1" applyFill="1" applyBorder="1" applyAlignment="1">
      <alignment vertical="center" wrapText="1"/>
    </xf>
    <xf numFmtId="169" fontId="18" fillId="0" borderId="124" xfId="0" applyNumberFormat="1" applyFont="1" applyFill="1" applyBorder="1"/>
    <xf numFmtId="0" fontId="23" fillId="12" borderId="120" xfId="1" applyNumberFormat="1" applyFont="1" applyFill="1" applyBorder="1" applyAlignment="1">
      <alignment horizontal="center" vertical="center"/>
    </xf>
    <xf numFmtId="0" fontId="18" fillId="0" borderId="125" xfId="0" applyFont="1" applyFill="1" applyBorder="1"/>
    <xf numFmtId="49" fontId="22" fillId="0" borderId="132" xfId="0" applyNumberFormat="1" applyFont="1" applyFill="1" applyBorder="1" applyAlignment="1">
      <alignment horizontal="center" vertical="center" wrapText="1"/>
    </xf>
    <xf numFmtId="0" fontId="22" fillId="0" borderId="120" xfId="0" applyFont="1" applyFill="1" applyBorder="1" applyAlignment="1">
      <alignment vertical="center" wrapText="1"/>
    </xf>
    <xf numFmtId="0" fontId="22" fillId="0" borderId="129" xfId="0" applyFont="1" applyFill="1" applyBorder="1" applyAlignment="1">
      <alignment horizontal="center" vertical="center" wrapText="1"/>
    </xf>
    <xf numFmtId="0" fontId="22" fillId="11" borderId="121" xfId="0" applyFont="1" applyFill="1" applyBorder="1" applyAlignment="1">
      <alignment vertical="center" wrapText="1"/>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49" fontId="22" fillId="0" borderId="124" xfId="0" applyNumberFormat="1" applyFont="1" applyFill="1" applyBorder="1" applyAlignment="1">
      <alignment horizontal="left" vertical="center" wrapText="1"/>
    </xf>
    <xf numFmtId="0" fontId="22" fillId="0" borderId="118" xfId="0" applyFont="1" applyFill="1" applyBorder="1" applyAlignment="1">
      <alignment horizontal="center" vertical="center" wrapText="1" shrinkToFit="1"/>
    </xf>
    <xf numFmtId="0" fontId="22" fillId="0" borderId="126" xfId="0" applyFont="1" applyFill="1" applyBorder="1" applyAlignment="1">
      <alignment horizontal="center" vertical="center" wrapText="1"/>
    </xf>
    <xf numFmtId="0" fontId="22" fillId="0" borderId="127" xfId="0" applyFont="1" applyFill="1" applyBorder="1" applyAlignment="1">
      <alignment horizontal="center" vertical="center"/>
    </xf>
    <xf numFmtId="0" fontId="23" fillId="0" borderId="127" xfId="1" applyNumberFormat="1" applyFont="1" applyFill="1" applyBorder="1" applyAlignment="1">
      <alignment horizontal="center" vertical="center"/>
    </xf>
    <xf numFmtId="0" fontId="23" fillId="12" borderId="127" xfId="1" applyNumberFormat="1" applyFont="1" applyFill="1" applyBorder="1" applyAlignment="1">
      <alignment horizontal="center" vertical="center"/>
    </xf>
    <xf numFmtId="0" fontId="18" fillId="0" borderId="127" xfId="0" applyFont="1" applyFill="1" applyBorder="1"/>
    <xf numFmtId="0" fontId="18" fillId="0" borderId="128" xfId="0" applyFont="1" applyFill="1" applyBorder="1"/>
    <xf numFmtId="0" fontId="22" fillId="0" borderId="132" xfId="0" applyFont="1" applyFill="1" applyBorder="1" applyAlignment="1">
      <alignment horizontal="center" vertical="center" wrapText="1"/>
    </xf>
    <xf numFmtId="0" fontId="23" fillId="0" borderId="126" xfId="1" applyNumberFormat="1" applyFont="1" applyFill="1" applyBorder="1" applyAlignment="1">
      <alignment horizontal="center" vertical="center"/>
    </xf>
    <xf numFmtId="0" fontId="19" fillId="0" borderId="0" xfId="0" applyFont="1" applyFill="1" applyAlignment="1">
      <alignment horizontal="center" vertical="center"/>
    </xf>
    <xf numFmtId="0" fontId="19" fillId="11" borderId="0" xfId="0" applyFont="1" applyFill="1" applyAlignment="1">
      <alignment horizontal="center" vertical="center"/>
    </xf>
    <xf numFmtId="0" fontId="18" fillId="0" borderId="108" xfId="0" applyFont="1" applyFill="1" applyBorder="1"/>
    <xf numFmtId="0" fontId="19" fillId="0" borderId="0" xfId="0" applyFont="1" applyFill="1"/>
    <xf numFmtId="0" fontId="19" fillId="0" borderId="102" xfId="0" applyFont="1" applyFill="1" applyBorder="1"/>
    <xf numFmtId="2" fontId="18" fillId="0" borderId="97" xfId="0" applyNumberFormat="1" applyFont="1" applyFill="1" applyBorder="1"/>
    <xf numFmtId="0" fontId="18" fillId="0" borderId="26" xfId="0" applyFont="1" applyFill="1" applyBorder="1"/>
    <xf numFmtId="0" fontId="19" fillId="0" borderId="120" xfId="0" applyFont="1" applyFill="1" applyBorder="1"/>
    <xf numFmtId="0" fontId="18" fillId="0" borderId="124" xfId="0" applyFont="1" applyFill="1" applyBorder="1" applyAlignment="1">
      <alignment horizontal="center" vertical="center"/>
    </xf>
    <xf numFmtId="0" fontId="18" fillId="0" borderId="92" xfId="0" applyFont="1" applyBorder="1"/>
    <xf numFmtId="0" fontId="23" fillId="0" borderId="129" xfId="1" applyNumberFormat="1" applyFont="1" applyFill="1" applyBorder="1" applyAlignment="1">
      <alignment horizontal="center" vertical="center"/>
    </xf>
    <xf numFmtId="2" fontId="19" fillId="0" borderId="0" xfId="4" applyNumberFormat="1" applyFont="1" applyFill="1" applyBorder="1" applyAlignment="1">
      <alignment horizontal="center" vertical="center" wrapText="1"/>
    </xf>
    <xf numFmtId="0" fontId="75" fillId="0" borderId="0" xfId="0" applyFont="1" applyFill="1" applyAlignment="1" applyProtection="1">
      <alignment vertical="top"/>
    </xf>
    <xf numFmtId="0" fontId="81" fillId="0" borderId="0" xfId="0" applyFont="1"/>
    <xf numFmtId="0" fontId="22" fillId="11" borderId="154" xfId="0" applyFont="1" applyFill="1" applyBorder="1" applyAlignment="1">
      <alignment vertical="center" wrapText="1"/>
    </xf>
    <xf numFmtId="49" fontId="22" fillId="0" borderId="154" xfId="0" applyNumberFormat="1" applyFont="1" applyFill="1" applyBorder="1" applyAlignment="1">
      <alignment horizontal="center" vertical="center" wrapText="1"/>
    </xf>
    <xf numFmtId="2" fontId="19" fillId="0" borderId="92" xfId="4" applyNumberFormat="1" applyFont="1" applyFill="1" applyBorder="1" applyAlignment="1">
      <alignment horizontal="center" vertical="center" wrapText="1"/>
    </xf>
    <xf numFmtId="0" fontId="18" fillId="0" borderId="92" xfId="0" applyFont="1" applyFill="1" applyBorder="1"/>
    <xf numFmtId="0" fontId="18" fillId="0" borderId="0" xfId="0" applyFont="1" applyFill="1"/>
    <xf numFmtId="0" fontId="18" fillId="0" borderId="0" xfId="0" applyFont="1" applyFill="1" applyBorder="1"/>
    <xf numFmtId="0" fontId="18" fillId="0" borderId="0" xfId="0" applyFont="1" applyFill="1" applyBorder="1" applyAlignment="1">
      <alignment horizontal="center" vertical="center"/>
    </xf>
    <xf numFmtId="0" fontId="19" fillId="0" borderId="0" xfId="0" applyFont="1" applyFill="1" applyBorder="1" applyAlignment="1">
      <alignment horizontal="right" vertical="center" wrapText="1"/>
    </xf>
    <xf numFmtId="0" fontId="75" fillId="11" borderId="0" xfId="0" applyFont="1" applyFill="1" applyAlignment="1" applyProtection="1">
      <alignment vertical="center"/>
    </xf>
    <xf numFmtId="0" fontId="76" fillId="3" borderId="0" xfId="0" applyFont="1" applyFill="1" applyAlignment="1" applyProtection="1">
      <alignment vertical="center" wrapText="1"/>
    </xf>
    <xf numFmtId="0" fontId="77" fillId="0" borderId="0" xfId="0" applyFont="1" applyFill="1" applyProtection="1"/>
    <xf numFmtId="0" fontId="75" fillId="0" borderId="0" xfId="0" applyFont="1" applyFill="1" applyAlignment="1" applyProtection="1">
      <alignment vertical="center" wrapText="1"/>
    </xf>
    <xf numFmtId="0" fontId="78" fillId="0" borderId="0" xfId="0" applyFont="1"/>
    <xf numFmtId="0" fontId="79" fillId="11" borderId="0" xfId="0" applyFont="1" applyFill="1" applyAlignment="1" applyProtection="1">
      <alignment horizontal="right" vertical="center" wrapText="1"/>
    </xf>
    <xf numFmtId="0" fontId="79" fillId="0" borderId="0" xfId="0" applyFont="1" applyFill="1" applyAlignment="1" applyProtection="1">
      <alignment vertical="center" wrapText="1"/>
    </xf>
    <xf numFmtId="0" fontId="75" fillId="11" borderId="0" xfId="0" applyFont="1" applyFill="1" applyAlignment="1" applyProtection="1">
      <alignment horizontal="left" vertical="top" wrapText="1"/>
    </xf>
    <xf numFmtId="0" fontId="75" fillId="0" borderId="0" xfId="0" applyFont="1" applyFill="1" applyAlignment="1" applyProtection="1">
      <alignment vertical="top" wrapText="1"/>
    </xf>
    <xf numFmtId="2" fontId="55" fillId="11" borderId="0" xfId="4" applyNumberFormat="1" applyFont="1" applyFill="1" applyBorder="1" applyAlignment="1">
      <alignment vertical="center" wrapText="1"/>
    </xf>
    <xf numFmtId="2" fontId="55" fillId="0" borderId="0" xfId="4" applyNumberFormat="1" applyFont="1" applyFill="1" applyBorder="1" applyAlignment="1">
      <alignment vertical="center" wrapText="1"/>
    </xf>
    <xf numFmtId="0" fontId="75" fillId="0" borderId="0" xfId="0" applyFont="1" applyFill="1" applyAlignment="1" applyProtection="1">
      <alignment vertical="center"/>
    </xf>
    <xf numFmtId="2" fontId="55" fillId="0" borderId="92" xfId="4" applyNumberFormat="1" applyFont="1" applyFill="1" applyBorder="1" applyAlignment="1">
      <alignment vertical="center"/>
    </xf>
    <xf numFmtId="2" fontId="55" fillId="0" borderId="0" xfId="4" applyNumberFormat="1" applyFont="1" applyFill="1" applyBorder="1" applyAlignment="1">
      <alignment vertical="center"/>
    </xf>
    <xf numFmtId="0" fontId="78" fillId="0" borderId="0" xfId="0" applyFont="1" applyFill="1"/>
    <xf numFmtId="0" fontId="55" fillId="0" borderId="0" xfId="0" applyFont="1" applyFill="1" applyBorder="1"/>
    <xf numFmtId="0" fontId="78" fillId="0" borderId="0" xfId="0" applyFont="1" applyFill="1" applyBorder="1"/>
    <xf numFmtId="0" fontId="78" fillId="0" borderId="0" xfId="0" applyFont="1" applyFill="1" applyBorder="1" applyAlignment="1">
      <alignment horizontal="center" vertical="center"/>
    </xf>
    <xf numFmtId="0" fontId="55" fillId="0" borderId="0" xfId="0" applyFont="1" applyFill="1" applyBorder="1" applyAlignment="1">
      <alignment horizontal="right" vertical="center" wrapText="1"/>
    </xf>
    <xf numFmtId="0" fontId="23" fillId="0" borderId="24" xfId="0" applyFont="1" applyFill="1" applyBorder="1" applyAlignment="1">
      <alignment vertical="center" wrapText="1"/>
    </xf>
    <xf numFmtId="0" fontId="23" fillId="0" borderId="113" xfId="0" applyFont="1" applyFill="1" applyBorder="1" applyAlignment="1">
      <alignment vertical="center" wrapText="1"/>
    </xf>
    <xf numFmtId="0" fontId="71" fillId="0" borderId="0" xfId="0" applyFont="1" applyFill="1" applyAlignment="1" applyProtection="1">
      <alignment horizontal="left" vertical="center"/>
      <protection locked="0"/>
    </xf>
    <xf numFmtId="0" fontId="23" fillId="0" borderId="83" xfId="0" applyFont="1" applyFill="1" applyBorder="1" applyAlignment="1">
      <alignment vertical="center" wrapText="1"/>
    </xf>
    <xf numFmtId="0" fontId="23" fillId="0" borderId="114" xfId="0" applyFont="1" applyFill="1" applyBorder="1" applyAlignment="1">
      <alignment vertical="center" wrapText="1"/>
    </xf>
    <xf numFmtId="0" fontId="0" fillId="0" borderId="0" xfId="0"/>
    <xf numFmtId="0" fontId="23" fillId="0" borderId="0" xfId="1764" applyNumberFormat="1" applyFont="1" applyFill="1" applyBorder="1" applyAlignment="1">
      <alignment horizontal="center" vertical="center"/>
    </xf>
    <xf numFmtId="0" fontId="18" fillId="0" borderId="0" xfId="0" applyFont="1"/>
    <xf numFmtId="0" fontId="18" fillId="0" borderId="0" xfId="0" applyFont="1" applyAlignment="1">
      <alignment horizontal="center" vertical="center"/>
    </xf>
    <xf numFmtId="0" fontId="18" fillId="0" borderId="0" xfId="0" applyFont="1" applyFill="1" applyBorder="1"/>
    <xf numFmtId="0" fontId="18" fillId="0" borderId="0" xfId="0" applyFont="1" applyFill="1" applyAlignment="1">
      <alignment horizontal="center" vertical="center"/>
    </xf>
    <xf numFmtId="0" fontId="23" fillId="0" borderId="141" xfId="1764" applyNumberFormat="1" applyFont="1" applyFill="1" applyBorder="1" applyAlignment="1">
      <alignment horizontal="center" vertical="center"/>
    </xf>
    <xf numFmtId="0" fontId="23" fillId="0" borderId="129" xfId="1764" applyNumberFormat="1" applyFont="1" applyFill="1" applyBorder="1" applyAlignment="1">
      <alignment horizontal="center" vertical="center"/>
    </xf>
    <xf numFmtId="0" fontId="23" fillId="0" borderId="89" xfId="1764" applyNumberFormat="1" applyFont="1" applyFill="1" applyBorder="1" applyAlignment="1">
      <alignment horizontal="center" vertical="center"/>
    </xf>
    <xf numFmtId="0" fontId="23" fillId="0" borderId="93" xfId="1764" applyNumberFormat="1" applyFont="1" applyFill="1" applyBorder="1" applyAlignment="1">
      <alignment horizontal="center" vertical="center"/>
    </xf>
    <xf numFmtId="0" fontId="23" fillId="0" borderId="92" xfId="1764" applyNumberFormat="1" applyFont="1" applyFill="1" applyBorder="1" applyAlignment="1">
      <alignment horizontal="center" vertical="center"/>
    </xf>
    <xf numFmtId="0" fontId="23" fillId="0" borderId="153" xfId="1764" applyNumberFormat="1" applyFont="1" applyFill="1" applyBorder="1" applyAlignment="1">
      <alignment horizontal="center" vertical="center"/>
    </xf>
    <xf numFmtId="9" fontId="23" fillId="0" borderId="90" xfId="2" applyFont="1" applyFill="1" applyBorder="1" applyAlignment="1">
      <alignment horizontal="center" vertical="center" wrapText="1"/>
    </xf>
    <xf numFmtId="9" fontId="23" fillId="0" borderId="63" xfId="2" applyFont="1" applyFill="1" applyBorder="1" applyAlignment="1">
      <alignment horizontal="center" vertical="center" wrapText="1"/>
    </xf>
    <xf numFmtId="0" fontId="19" fillId="0" borderId="0" xfId="0" applyFont="1" applyFill="1" applyBorder="1" applyAlignment="1">
      <alignment horizontal="right" vertical="center" wrapText="1"/>
    </xf>
    <xf numFmtId="2" fontId="19" fillId="0" borderId="0" xfId="4" applyNumberFormat="1" applyFont="1" applyFill="1" applyBorder="1" applyAlignment="1">
      <alignment vertical="center" wrapText="1"/>
    </xf>
    <xf numFmtId="0" fontId="74" fillId="0" borderId="0" xfId="0" applyFont="1" applyFill="1" applyAlignment="1" applyProtection="1">
      <alignment vertical="center" wrapText="1"/>
    </xf>
    <xf numFmtId="0" fontId="72" fillId="0" borderId="0" xfId="0" applyFont="1" applyFill="1" applyAlignment="1" applyProtection="1">
      <alignment vertical="top" wrapText="1"/>
    </xf>
    <xf numFmtId="0" fontId="72" fillId="0" borderId="0" xfId="0" applyFont="1" applyFill="1" applyAlignment="1" applyProtection="1">
      <alignment vertical="center"/>
    </xf>
    <xf numFmtId="0" fontId="23" fillId="0" borderId="39" xfId="1764" applyNumberFormat="1" applyFont="1" applyFill="1" applyBorder="1" applyAlignment="1">
      <alignment horizontal="center" vertical="center"/>
    </xf>
    <xf numFmtId="0" fontId="23" fillId="0" borderId="35" xfId="1764" applyNumberFormat="1" applyFont="1" applyFill="1" applyBorder="1" applyAlignment="1">
      <alignment horizontal="center" vertical="center"/>
    </xf>
    <xf numFmtId="9" fontId="23" fillId="0" borderId="1" xfId="2" applyFont="1" applyFill="1" applyBorder="1" applyAlignment="1">
      <alignment horizontal="center" vertical="center" wrapText="1"/>
    </xf>
    <xf numFmtId="0" fontId="78" fillId="0" borderId="0" xfId="0" applyFont="1" applyFill="1" applyBorder="1"/>
    <xf numFmtId="0" fontId="73" fillId="0" borderId="0" xfId="0" applyFont="1" applyProtection="1">
      <protection locked="0"/>
    </xf>
    <xf numFmtId="0" fontId="71" fillId="0" borderId="0" xfId="0" applyFont="1" applyFill="1" applyBorder="1" applyAlignment="1" applyProtection="1">
      <alignment horizontal="center" vertical="center" wrapText="1"/>
      <protection locked="0"/>
    </xf>
    <xf numFmtId="0" fontId="71" fillId="0" borderId="0" xfId="0" applyFont="1" applyFill="1" applyBorder="1" applyAlignment="1" applyProtection="1">
      <alignment vertical="center" wrapText="1"/>
      <protection locked="0"/>
    </xf>
    <xf numFmtId="0" fontId="71" fillId="0" borderId="0" xfId="0" applyFont="1" applyFill="1" applyAlignment="1" applyProtection="1">
      <alignment horizontal="center" vertical="center" wrapText="1"/>
      <protection locked="0"/>
    </xf>
    <xf numFmtId="0" fontId="71" fillId="0" borderId="0" xfId="0" applyFont="1" applyFill="1" applyAlignment="1" applyProtection="1">
      <alignment horizontal="right" vertical="center" wrapText="1"/>
      <protection locked="0"/>
    </xf>
    <xf numFmtId="0" fontId="71" fillId="40" borderId="0" xfId="0" applyFont="1" applyFill="1" applyAlignment="1" applyProtection="1">
      <alignment horizontal="center" vertical="center" wrapText="1"/>
      <protection locked="0"/>
    </xf>
    <xf numFmtId="0" fontId="23" fillId="0" borderId="24" xfId="0" applyFont="1" applyFill="1" applyBorder="1" applyAlignment="1">
      <alignment horizontal="center" vertical="center" wrapText="1"/>
    </xf>
    <xf numFmtId="0" fontId="19" fillId="0" borderId="0" xfId="3" applyFont="1" applyFill="1" applyBorder="1" applyAlignment="1">
      <alignment horizontal="center"/>
    </xf>
    <xf numFmtId="0" fontId="19" fillId="13" borderId="11" xfId="0" applyFont="1" applyFill="1" applyBorder="1" applyAlignment="1">
      <alignment horizontal="center" vertical="center"/>
    </xf>
    <xf numFmtId="0" fontId="19" fillId="13" borderId="0" xfId="0" applyFont="1" applyFill="1" applyBorder="1" applyAlignment="1">
      <alignment horizontal="center" vertical="center"/>
    </xf>
    <xf numFmtId="0" fontId="23" fillId="0" borderId="0" xfId="1764" applyNumberFormat="1" applyFont="1" applyFill="1" applyBorder="1" applyAlignment="1">
      <alignment horizontal="center" vertical="center"/>
    </xf>
    <xf numFmtId="0" fontId="18" fillId="0" borderId="0" xfId="0" applyFont="1"/>
    <xf numFmtId="0" fontId="19" fillId="0" borderId="0" xfId="0" applyFont="1"/>
    <xf numFmtId="0" fontId="18" fillId="0" borderId="0" xfId="0" applyFont="1" applyFill="1" applyBorder="1"/>
    <xf numFmtId="0" fontId="22" fillId="0" borderId="154" xfId="0" applyFont="1" applyFill="1" applyBorder="1" applyAlignment="1">
      <alignment horizontal="center" vertical="center" wrapText="1"/>
    </xf>
    <xf numFmtId="0" fontId="23" fillId="0" borderId="129" xfId="1764" applyNumberFormat="1" applyFont="1" applyFill="1" applyBorder="1" applyAlignment="1">
      <alignment horizontal="center" vertical="center"/>
    </xf>
    <xf numFmtId="0" fontId="19" fillId="13" borderId="2" xfId="0" applyFont="1" applyFill="1" applyBorder="1" applyAlignment="1">
      <alignment horizontal="center" vertical="center"/>
    </xf>
    <xf numFmtId="0" fontId="6" fillId="10" borderId="10"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8" fillId="9" borderId="10" xfId="0" applyFont="1" applyFill="1" applyBorder="1" applyAlignment="1">
      <alignment horizontal="center" vertical="center"/>
    </xf>
    <xf numFmtId="0" fontId="8" fillId="9" borderId="27"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27"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6" fillId="7" borderId="10"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8" fillId="7" borderId="10" xfId="0" applyFont="1" applyFill="1" applyBorder="1" applyAlignment="1">
      <alignment horizontal="center" vertic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26" xfId="0" applyFont="1" applyFill="1" applyBorder="1" applyAlignment="1">
      <alignment horizontal="center" vertical="center"/>
    </xf>
    <xf numFmtId="0" fontId="8" fillId="8" borderId="27" xfId="0" applyFont="1" applyFill="1" applyBorder="1" applyAlignment="1">
      <alignment horizontal="center" vertical="center"/>
    </xf>
    <xf numFmtId="0" fontId="6" fillId="8" borderId="10"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27" xfId="0" applyFont="1" applyFill="1" applyBorder="1" applyAlignment="1">
      <alignment horizontal="center" vertical="center"/>
    </xf>
    <xf numFmtId="0" fontId="6" fillId="9" borderId="10"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5" fillId="3" borderId="7" xfId="0" applyFont="1" applyFill="1" applyBorder="1" applyAlignment="1">
      <alignment horizontal="center" vertical="center"/>
    </xf>
    <xf numFmtId="0" fontId="16" fillId="0" borderId="0" xfId="0" applyFont="1" applyFill="1" applyAlignment="1">
      <alignment horizontal="center" vertical="center"/>
    </xf>
    <xf numFmtId="0" fontId="6" fillId="4" borderId="10"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5" fillId="4" borderId="10" xfId="0" applyFont="1" applyFill="1" applyBorder="1" applyAlignment="1">
      <alignment horizontal="center" vertical="center"/>
    </xf>
    <xf numFmtId="0" fontId="15" fillId="4" borderId="27" xfId="0" applyFont="1" applyFill="1" applyBorder="1" applyAlignment="1">
      <alignment horizontal="center" vertical="center"/>
    </xf>
    <xf numFmtId="0" fontId="23" fillId="0" borderId="113" xfId="0" applyFont="1" applyFill="1" applyBorder="1" applyAlignment="1">
      <alignment horizontal="center" vertical="center" wrapText="1"/>
    </xf>
    <xf numFmtId="0" fontId="23" fillId="0" borderId="114" xfId="0" applyFont="1" applyFill="1" applyBorder="1" applyAlignment="1">
      <alignment horizontal="center" vertical="center" wrapText="1"/>
    </xf>
    <xf numFmtId="0" fontId="71" fillId="40" borderId="0" xfId="0" applyFont="1" applyFill="1" applyAlignment="1" applyProtection="1">
      <alignment horizontal="center" vertical="center" wrapText="1"/>
      <protection locked="0"/>
    </xf>
    <xf numFmtId="0" fontId="71" fillId="0" borderId="0" xfId="0" applyFont="1" applyFill="1" applyAlignment="1" applyProtection="1">
      <alignment horizontal="center" vertical="center" wrapText="1"/>
      <protection locked="0"/>
    </xf>
    <xf numFmtId="0" fontId="23" fillId="0" borderId="24" xfId="0" applyFont="1" applyFill="1" applyBorder="1" applyAlignment="1">
      <alignment horizontal="center" vertical="center" wrapText="1"/>
    </xf>
    <xf numFmtId="0" fontId="23" fillId="0" borderId="83" xfId="0" applyFont="1" applyFill="1" applyBorder="1" applyAlignment="1">
      <alignment horizontal="center" vertical="center" wrapText="1"/>
    </xf>
    <xf numFmtId="14" fontId="23" fillId="11" borderId="12" xfId="0" applyNumberFormat="1" applyFont="1" applyFill="1" applyBorder="1" applyAlignment="1">
      <alignment horizontal="center" vertical="center" wrapText="1"/>
    </xf>
    <xf numFmtId="14" fontId="23" fillId="11" borderId="82" xfId="0" applyNumberFormat="1" applyFont="1" applyFill="1" applyBorder="1" applyAlignment="1">
      <alignment horizontal="center" vertical="center" wrapText="1"/>
    </xf>
    <xf numFmtId="0" fontId="22" fillId="11" borderId="24" xfId="0" applyFont="1" applyFill="1" applyBorder="1" applyAlignment="1">
      <alignment horizontal="center" vertical="center" wrapText="1"/>
    </xf>
    <xf numFmtId="0" fontId="22" fillId="11" borderId="39"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40" xfId="0" applyFont="1" applyFill="1" applyBorder="1" applyAlignment="1">
      <alignment horizontal="center" vertical="center" wrapText="1"/>
    </xf>
    <xf numFmtId="168" fontId="22" fillId="0" borderId="35" xfId="0" applyNumberFormat="1" applyFont="1" applyFill="1" applyBorder="1" applyAlignment="1">
      <alignment horizontal="center" vertical="center" wrapText="1"/>
    </xf>
    <xf numFmtId="168" fontId="22" fillId="0" borderId="28" xfId="0" applyNumberFormat="1" applyFont="1" applyFill="1" applyBorder="1" applyAlignment="1">
      <alignment horizontal="center" vertical="center" wrapText="1"/>
    </xf>
    <xf numFmtId="9" fontId="23" fillId="0" borderId="90" xfId="2" applyFont="1" applyFill="1" applyBorder="1" applyAlignment="1">
      <alignment horizontal="center" vertical="center" wrapText="1"/>
    </xf>
    <xf numFmtId="9" fontId="23" fillId="0" borderId="91" xfId="2"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7" xfId="0" applyFont="1" applyFill="1" applyBorder="1" applyAlignment="1">
      <alignment horizontal="center" vertical="center"/>
    </xf>
    <xf numFmtId="0" fontId="23" fillId="11" borderId="24" xfId="0" applyFont="1" applyFill="1" applyBorder="1" applyAlignment="1">
      <alignment horizontal="center" vertical="center" wrapText="1"/>
    </xf>
    <xf numFmtId="0" fontId="23" fillId="11" borderId="83" xfId="0" applyFont="1" applyFill="1" applyBorder="1" applyAlignment="1">
      <alignment horizontal="center" vertical="center" wrapText="1"/>
    </xf>
    <xf numFmtId="49" fontId="23" fillId="0" borderId="12" xfId="1" applyNumberFormat="1" applyFont="1" applyFill="1" applyBorder="1" applyAlignment="1">
      <alignment horizontal="center" vertical="center" wrapText="1"/>
    </xf>
    <xf numFmtId="49" fontId="23" fillId="0" borderId="82" xfId="1" applyNumberFormat="1" applyFont="1" applyFill="1" applyBorder="1" applyAlignment="1">
      <alignment horizontal="center" vertical="center" wrapText="1"/>
    </xf>
    <xf numFmtId="0" fontId="22" fillId="11" borderId="20" xfId="0" applyFont="1" applyFill="1" applyBorder="1" applyAlignment="1">
      <alignment horizontal="center" vertical="center" wrapText="1"/>
    </xf>
    <xf numFmtId="0" fontId="22" fillId="11" borderId="22" xfId="0" applyFont="1" applyFill="1" applyBorder="1" applyAlignment="1">
      <alignment horizontal="center" vertical="center" wrapText="1"/>
    </xf>
    <xf numFmtId="168" fontId="22" fillId="0" borderId="37" xfId="0" applyNumberFormat="1" applyFont="1" applyFill="1" applyBorder="1" applyAlignment="1">
      <alignment horizontal="center" vertical="center" wrapText="1"/>
    </xf>
    <xf numFmtId="168" fontId="22" fillId="0" borderId="33" xfId="0" applyNumberFormat="1" applyFont="1" applyFill="1" applyBorder="1" applyAlignment="1">
      <alignment horizontal="center" vertical="center" wrapText="1"/>
    </xf>
    <xf numFmtId="9" fontId="23" fillId="0" borderId="63" xfId="2" applyFont="1" applyFill="1" applyBorder="1" applyAlignment="1">
      <alignment horizontal="center" vertical="center" wrapText="1"/>
    </xf>
    <xf numFmtId="9" fontId="23" fillId="0" borderId="11" xfId="2"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105" xfId="0" applyFont="1" applyFill="1" applyBorder="1" applyAlignment="1">
      <alignment horizontal="center" vertical="center" wrapText="1"/>
    </xf>
    <xf numFmtId="0" fontId="22" fillId="0" borderId="27" xfId="0" applyFont="1" applyFill="1" applyBorder="1" applyAlignment="1">
      <alignment horizontal="center" vertical="center"/>
    </xf>
    <xf numFmtId="0" fontId="22" fillId="0" borderId="29" xfId="0" applyFont="1" applyFill="1" applyBorder="1" applyAlignment="1">
      <alignment horizontal="center" vertical="center"/>
    </xf>
    <xf numFmtId="0" fontId="23" fillId="11" borderId="12" xfId="0" applyFont="1" applyFill="1" applyBorder="1" applyAlignment="1">
      <alignment horizontal="center" vertical="center" wrapText="1"/>
    </xf>
    <xf numFmtId="0" fontId="23" fillId="11" borderId="82" xfId="0" applyFont="1" applyFill="1" applyBorder="1" applyAlignment="1">
      <alignment horizontal="center" vertical="center" wrapText="1"/>
    </xf>
    <xf numFmtId="0" fontId="22" fillId="11" borderId="104" xfId="0" applyFont="1" applyFill="1" applyBorder="1" applyAlignment="1">
      <alignment horizontal="center" vertical="center" wrapText="1"/>
    </xf>
    <xf numFmtId="0" fontId="22" fillId="0" borderId="39" xfId="0" applyFont="1" applyBorder="1" applyAlignment="1">
      <alignment horizontal="center"/>
    </xf>
    <xf numFmtId="0" fontId="22" fillId="0" borderId="27" xfId="0" applyFont="1" applyBorder="1" applyAlignment="1">
      <alignment horizontal="center"/>
    </xf>
    <xf numFmtId="0" fontId="55" fillId="0" borderId="0" xfId="3" applyFont="1" applyFill="1" applyBorder="1" applyAlignment="1">
      <alignment horizontal="center"/>
    </xf>
    <xf numFmtId="0" fontId="19" fillId="13" borderId="63" xfId="0" applyFont="1" applyFill="1" applyBorder="1" applyAlignment="1">
      <alignment horizontal="center" vertical="center"/>
    </xf>
    <xf numFmtId="0" fontId="19" fillId="13" borderId="11" xfId="0" applyFont="1" applyFill="1" applyBorder="1" applyAlignment="1">
      <alignment horizontal="center" vertical="center"/>
    </xf>
    <xf numFmtId="0" fontId="19" fillId="13" borderId="2" xfId="0" applyFont="1" applyFill="1" applyBorder="1" applyAlignment="1">
      <alignment horizontal="center" vertical="center"/>
    </xf>
    <xf numFmtId="0" fontId="80" fillId="0" borderId="0" xfId="0" applyFont="1" applyFill="1" applyAlignment="1" applyProtection="1">
      <alignment horizontal="left" vertical="center" wrapText="1"/>
    </xf>
    <xf numFmtId="9" fontId="23" fillId="0" borderId="113" xfId="2" applyFont="1" applyFill="1" applyBorder="1" applyAlignment="1">
      <alignment horizontal="center" vertical="center" wrapText="1"/>
    </xf>
    <xf numFmtId="9" fontId="23" fillId="0" borderId="5" xfId="2" applyFont="1" applyFill="1" applyBorder="1" applyAlignment="1">
      <alignment horizontal="center" vertical="center" wrapText="1"/>
    </xf>
    <xf numFmtId="9" fontId="23" fillId="0" borderId="114" xfId="2" applyFont="1" applyFill="1" applyBorder="1" applyAlignment="1">
      <alignment horizontal="center" vertical="center" wrapText="1"/>
    </xf>
    <xf numFmtId="0" fontId="22" fillId="11" borderId="113" xfId="0" applyFont="1" applyFill="1" applyBorder="1" applyAlignment="1">
      <alignment horizontal="center" vertical="center" wrapText="1"/>
    </xf>
    <xf numFmtId="0" fontId="22" fillId="11" borderId="114" xfId="0" applyFont="1" applyFill="1" applyBorder="1" applyAlignment="1">
      <alignment horizontal="center" vertical="center" wrapText="1"/>
    </xf>
    <xf numFmtId="0" fontId="22" fillId="11" borderId="37" xfId="0" applyFont="1" applyFill="1" applyBorder="1" applyAlignment="1">
      <alignment horizontal="center" vertical="center" wrapText="1"/>
    </xf>
    <xf numFmtId="0" fontId="22" fillId="11" borderId="115" xfId="0" applyFont="1" applyFill="1" applyBorder="1" applyAlignment="1">
      <alignment horizontal="center" vertical="center" wrapText="1"/>
    </xf>
    <xf numFmtId="0" fontId="22" fillId="0" borderId="35" xfId="0" applyFont="1" applyBorder="1" applyAlignment="1">
      <alignment horizontal="center"/>
    </xf>
    <xf numFmtId="0" fontId="22" fillId="0" borderId="28" xfId="0" applyFont="1" applyBorder="1" applyAlignment="1">
      <alignment horizontal="center"/>
    </xf>
    <xf numFmtId="0" fontId="19" fillId="13" borderId="92" xfId="0" applyFont="1" applyFill="1" applyBorder="1" applyAlignment="1">
      <alignment horizontal="center" vertical="center"/>
    </xf>
    <xf numFmtId="0" fontId="19" fillId="13" borderId="0" xfId="0" applyFont="1" applyFill="1" applyBorder="1" applyAlignment="1">
      <alignment horizontal="center" vertical="center"/>
    </xf>
    <xf numFmtId="0" fontId="22" fillId="11" borderId="112" xfId="0" applyFont="1" applyFill="1" applyBorder="1" applyAlignment="1">
      <alignment horizontal="center" vertical="center" wrapText="1"/>
    </xf>
    <xf numFmtId="168" fontId="22" fillId="0" borderId="109" xfId="0" applyNumberFormat="1"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10" xfId="0" applyFont="1" applyFill="1" applyBorder="1" applyAlignment="1">
      <alignment horizontal="center" vertical="center" wrapText="1"/>
    </xf>
    <xf numFmtId="9" fontId="23" fillId="0" borderId="2" xfId="2" applyFont="1" applyFill="1" applyBorder="1" applyAlignment="1">
      <alignment horizontal="center" vertical="center" wrapText="1"/>
    </xf>
    <xf numFmtId="14" fontId="23" fillId="11" borderId="116" xfId="0" applyNumberFormat="1" applyFont="1" applyFill="1" applyBorder="1" applyAlignment="1">
      <alignment horizontal="center" vertical="center" wrapText="1"/>
    </xf>
    <xf numFmtId="14" fontId="23" fillId="11" borderId="117" xfId="0" applyNumberFormat="1" applyFont="1" applyFill="1" applyBorder="1" applyAlignment="1">
      <alignment horizontal="center" vertical="center" wrapText="1"/>
    </xf>
    <xf numFmtId="0" fontId="22" fillId="11" borderId="90" xfId="0" applyFont="1" applyFill="1" applyBorder="1" applyAlignment="1">
      <alignment horizontal="center" vertical="center" wrapText="1"/>
    </xf>
    <xf numFmtId="0" fontId="22" fillId="11" borderId="95" xfId="0" applyFont="1" applyFill="1" applyBorder="1" applyAlignment="1">
      <alignment horizontal="center" vertical="center" wrapText="1"/>
    </xf>
    <xf numFmtId="0" fontId="55" fillId="0" borderId="92" xfId="3" applyFont="1" applyFill="1" applyBorder="1" applyAlignment="1">
      <alignment horizontal="center"/>
    </xf>
    <xf numFmtId="14" fontId="23" fillId="11" borderId="25" xfId="0" applyNumberFormat="1" applyFont="1" applyFill="1" applyBorder="1" applyAlignment="1">
      <alignment horizontal="center" vertical="center" wrapText="1"/>
    </xf>
    <xf numFmtId="14" fontId="23" fillId="11" borderId="84" xfId="0" applyNumberFormat="1" applyFont="1" applyFill="1" applyBorder="1" applyAlignment="1">
      <alignment horizontal="center" vertical="center" wrapText="1"/>
    </xf>
    <xf numFmtId="9" fontId="23" fillId="0" borderId="95" xfId="2" applyFont="1" applyFill="1" applyBorder="1" applyAlignment="1">
      <alignment horizontal="center" vertical="center" wrapText="1"/>
    </xf>
    <xf numFmtId="0" fontId="22" fillId="0" borderId="129" xfId="0" applyFont="1" applyFill="1" applyBorder="1" applyAlignment="1">
      <alignment horizontal="center" vertical="center" wrapText="1"/>
    </xf>
    <xf numFmtId="0" fontId="22" fillId="0" borderId="124" xfId="0" applyFont="1" applyFill="1" applyBorder="1" applyAlignment="1">
      <alignment horizontal="center" vertical="center"/>
    </xf>
    <xf numFmtId="0" fontId="22" fillId="11" borderId="130" xfId="0" applyFont="1" applyFill="1" applyBorder="1" applyAlignment="1">
      <alignment horizontal="center" vertical="center" wrapText="1"/>
    </xf>
    <xf numFmtId="0" fontId="22" fillId="11" borderId="131"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127"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0" borderId="126" xfId="0" applyFont="1" applyFill="1" applyBorder="1" applyAlignment="1">
      <alignment horizontal="center" vertical="center"/>
    </xf>
  </cellXfs>
  <cellStyles count="2902">
    <cellStyle name="_2-1-3,2-1-4" xfId="55"/>
    <cellStyle name="_29дог апрель" xfId="56"/>
    <cellStyle name="_Cpq request'00" xfId="57"/>
    <cellStyle name="_Cpq Srv-ML" xfId="58"/>
    <cellStyle name="_Cpq Srv-ML-SQL" xfId="59"/>
    <cellStyle name="_Crystal Report" xfId="60"/>
    <cellStyle name="_PC-12.00" xfId="61"/>
    <cellStyle name="_Prnt, etc" xfId="62"/>
    <cellStyle name="_Srv Cpq-1" xfId="63"/>
    <cellStyle name="_Выполнение плановое за май  2007  ПС Чистинная ОАО ЭЗСМ" xfId="64"/>
    <cellStyle name="_Кластер СГРЭС-2 (спецификация оборудования)" xfId="65"/>
    <cellStyle name="_Книга2" xfId="66"/>
    <cellStyle name="_Куст 24.Выполнение" xfId="67"/>
    <cellStyle name="_Куст 24.Выполнение июль" xfId="68"/>
    <cellStyle name="_Оборудование Кластер СГРЭС-2" xfId="69"/>
    <cellStyle name="_Перебазировка Шлейф.заход" xfId="70"/>
    <cellStyle name="_Учет газа СГРЭС-2 (спецификация оборудования)" xfId="71"/>
    <cellStyle name="_Чистинное за МАЙ 2007г" xfId="72"/>
    <cellStyle name="”€ќђќ‘ћ‚›‰" xfId="73"/>
    <cellStyle name="”€љ‘€ђћ‚ђќќ›‰" xfId="74"/>
    <cellStyle name="„…ќ…†ќ›‰" xfId="75"/>
    <cellStyle name="€’ћѓћ‚›‰" xfId="76"/>
    <cellStyle name="‡ђѓћ‹ћ‚ћљ1" xfId="77"/>
    <cellStyle name="‡ђѓћ‹ћ‚ћљ2" xfId="78"/>
    <cellStyle name="20% - Accent1" xfId="6"/>
    <cellStyle name="20% - Accent2" xfId="7"/>
    <cellStyle name="20% - Accent3" xfId="8"/>
    <cellStyle name="20% - Accent4" xfId="9"/>
    <cellStyle name="20% - Accent5" xfId="10"/>
    <cellStyle name="20% - Accent6" xfId="11"/>
    <cellStyle name="20% - Акцент1 2" xfId="79"/>
    <cellStyle name="20% - Акцент2 2" xfId="80"/>
    <cellStyle name="20% - Акцент3 2" xfId="81"/>
    <cellStyle name="20% - Акцент4 2" xfId="82"/>
    <cellStyle name="20% - Акцент5 2" xfId="83"/>
    <cellStyle name="20% - Акцент6 2" xfId="84"/>
    <cellStyle name="40% - Accent1" xfId="12"/>
    <cellStyle name="40% - Accent2" xfId="13"/>
    <cellStyle name="40% - Accent3" xfId="14"/>
    <cellStyle name="40% - Accent4" xfId="15"/>
    <cellStyle name="40% - Accent5" xfId="16"/>
    <cellStyle name="40% - Accent6" xfId="17"/>
    <cellStyle name="40% - Акцент1 2" xfId="85"/>
    <cellStyle name="40% - Акцент2 2" xfId="86"/>
    <cellStyle name="40% - Акцент3 2" xfId="87"/>
    <cellStyle name="40% - Акцент4 2" xfId="88"/>
    <cellStyle name="40% - Акцент5 2" xfId="89"/>
    <cellStyle name="40% - Акцент6 2" xfId="90"/>
    <cellStyle name="60% - Accent1" xfId="18"/>
    <cellStyle name="60% - Accent2" xfId="19"/>
    <cellStyle name="60% - Accent3" xfId="20"/>
    <cellStyle name="60% - Accent4" xfId="21"/>
    <cellStyle name="60% - Accent5" xfId="22"/>
    <cellStyle name="60% - Accent6" xfId="23"/>
    <cellStyle name="60% - Акцент1 2" xfId="91"/>
    <cellStyle name="60% - Акцент2 2" xfId="92"/>
    <cellStyle name="60% - Акцент3 2" xfId="93"/>
    <cellStyle name="60% - Акцент4 2" xfId="94"/>
    <cellStyle name="60% - Акцент5 2" xfId="95"/>
    <cellStyle name="60% - Акцент6 2" xfId="96"/>
    <cellStyle name="Accent1" xfId="24"/>
    <cellStyle name="Accent2" xfId="25"/>
    <cellStyle name="Accent3" xfId="26"/>
    <cellStyle name="Accent4" xfId="27"/>
    <cellStyle name="Accent5" xfId="28"/>
    <cellStyle name="Accent6" xfId="29"/>
    <cellStyle name="Bad" xfId="30"/>
    <cellStyle name="Calculation" xfId="31"/>
    <cellStyle name="Calculation 2" xfId="864"/>
    <cellStyle name="Calculation 2 2" xfId="1199"/>
    <cellStyle name="Calculation 2 2 2" xfId="1376"/>
    <cellStyle name="Calculation 2 2 2 2" xfId="2000"/>
    <cellStyle name="Calculation 2 2 2 3" xfId="2555"/>
    <cellStyle name="Calculation 2 2 3" xfId="1827"/>
    <cellStyle name="Calculation 2 2 4" xfId="2382"/>
    <cellStyle name="Calculation 2 3" xfId="1036"/>
    <cellStyle name="Calculation 2 3 2" xfId="1315"/>
    <cellStyle name="Calculation 2 3 2 2" xfId="1942"/>
    <cellStyle name="Calculation 2 3 2 3" xfId="2497"/>
    <cellStyle name="Calculation 2 3 3" xfId="1670"/>
    <cellStyle name="Calculation 2 3 4" xfId="2226"/>
    <cellStyle name="Calculation 2 4" xfId="974"/>
    <cellStyle name="Calculation 2 4 2" xfId="1609"/>
    <cellStyle name="Calculation 2 4 3" xfId="2167"/>
    <cellStyle name="Calculation 2 5" xfId="1284"/>
    <cellStyle name="Calculation 2 5 2" xfId="1912"/>
    <cellStyle name="Calculation 2 5 3" xfId="2467"/>
    <cellStyle name="Calculation 2 6" xfId="1507"/>
    <cellStyle name="Calculation 2 7" xfId="2068"/>
    <cellStyle name="Calculation 2 8" xfId="2745"/>
    <cellStyle name="Calculation 3" xfId="1088"/>
    <cellStyle name="Calculation 3 2" xfId="1333"/>
    <cellStyle name="Calculation 3 2 2" xfId="1958"/>
    <cellStyle name="Calculation 3 2 3" xfId="2513"/>
    <cellStyle name="Calculation 3 3" xfId="1719"/>
    <cellStyle name="Calculation 3 4" xfId="2276"/>
    <cellStyle name="Calculation 4" xfId="899"/>
    <cellStyle name="Calculation 4 2" xfId="1536"/>
    <cellStyle name="Calculation 4 3" xfId="2094"/>
    <cellStyle name="Calculation 5" xfId="934"/>
    <cellStyle name="Calculation 5 2" xfId="1569"/>
    <cellStyle name="Calculation 5 3" xfId="2128"/>
    <cellStyle name="Calculation 6" xfId="1407"/>
    <cellStyle name="Calculation 7" xfId="1464"/>
    <cellStyle name="Calculation 8" xfId="1446"/>
    <cellStyle name="Check Cell" xfId="32"/>
    <cellStyle name="Code" xfId="97"/>
    <cellStyle name="Comma [0]" xfId="98"/>
    <cellStyle name="Comma_400тыс$" xfId="99"/>
    <cellStyle name="Currency [0]" xfId="100"/>
    <cellStyle name="Currency_400тыс$" xfId="101"/>
    <cellStyle name="Description" xfId="102"/>
    <cellStyle name="Explanatory Text" xfId="33"/>
    <cellStyle name="Good" xfId="34"/>
    <cellStyle name="Group1" xfId="103"/>
    <cellStyle name="Group2" xfId="104"/>
    <cellStyle name="Heading 1" xfId="35"/>
    <cellStyle name="Heading 2" xfId="36"/>
    <cellStyle name="Heading 3" xfId="37"/>
    <cellStyle name="Heading 3 2" xfId="1018"/>
    <cellStyle name="Heading 3 2 2" xfId="1312"/>
    <cellStyle name="Heading 3 3" xfId="1136"/>
    <cellStyle name="Heading 3 3 2" xfId="1337"/>
    <cellStyle name="Heading 3 4" xfId="933"/>
    <cellStyle name="Heading 4" xfId="38"/>
    <cellStyle name="Headline I" xfId="105"/>
    <cellStyle name="Headline II" xfId="106"/>
    <cellStyle name="Headline III" xfId="107"/>
    <cellStyle name="Input" xfId="39"/>
    <cellStyle name="Input 2" xfId="863"/>
    <cellStyle name="Input 2 2" xfId="1198"/>
    <cellStyle name="Input 2 2 2" xfId="1375"/>
    <cellStyle name="Input 2 2 2 2" xfId="1999"/>
    <cellStyle name="Input 2 2 2 3" xfId="2554"/>
    <cellStyle name="Input 2 2 3" xfId="1826"/>
    <cellStyle name="Input 2 2 4" xfId="2381"/>
    <cellStyle name="Input 2 3" xfId="1005"/>
    <cellStyle name="Input 2 3 2" xfId="1310"/>
    <cellStyle name="Input 2 3 2 2" xfId="1938"/>
    <cellStyle name="Input 2 3 2 3" xfId="2493"/>
    <cellStyle name="Input 2 3 3" xfId="1640"/>
    <cellStyle name="Input 2 3 4" xfId="2196"/>
    <cellStyle name="Input 2 4" xfId="973"/>
    <cellStyle name="Input 2 4 2" xfId="1608"/>
    <cellStyle name="Input 2 4 3" xfId="2166"/>
    <cellStyle name="Input 2 5" xfId="1283"/>
    <cellStyle name="Input 2 5 2" xfId="1911"/>
    <cellStyle name="Input 2 5 3" xfId="2466"/>
    <cellStyle name="Input 2 6" xfId="1506"/>
    <cellStyle name="Input 2 7" xfId="2067"/>
    <cellStyle name="Input 2 8" xfId="2893"/>
    <cellStyle name="Input 3" xfId="1086"/>
    <cellStyle name="Input 3 2" xfId="1332"/>
    <cellStyle name="Input 3 2 2" xfId="1957"/>
    <cellStyle name="Input 3 2 3" xfId="2512"/>
    <cellStyle name="Input 3 3" xfId="1717"/>
    <cellStyle name="Input 3 4" xfId="2274"/>
    <cellStyle name="Input 4" xfId="900"/>
    <cellStyle name="Input 4 2" xfId="1537"/>
    <cellStyle name="Input 4 3" xfId="2095"/>
    <cellStyle name="Input 5" xfId="932"/>
    <cellStyle name="Input 5 2" xfId="1568"/>
    <cellStyle name="Input 5 3" xfId="2126"/>
    <cellStyle name="Input 6" xfId="1409"/>
    <cellStyle name="Input 7" xfId="1462"/>
    <cellStyle name="Input 8" xfId="1445"/>
    <cellStyle name="Linked Cell" xfId="40"/>
    <cellStyle name="Milliers [0]_Conversion Summary" xfId="108"/>
    <cellStyle name="Milliers_Conversion Summary" xfId="109"/>
    <cellStyle name="Monйtaire [0]_Conversion Summary" xfId="110"/>
    <cellStyle name="Monйtaire_Conversion Summary" xfId="111"/>
    <cellStyle name="Neutral" xfId="41"/>
    <cellStyle name="Normal_400тыс$" xfId="112"/>
    <cellStyle name="normбlnм_laroux" xfId="113"/>
    <cellStyle name="Note" xfId="42"/>
    <cellStyle name="Note 2" xfId="862"/>
    <cellStyle name="Note 2 2" xfId="1197"/>
    <cellStyle name="Note 2 2 2" xfId="1374"/>
    <cellStyle name="Note 2 2 2 2" xfId="1998"/>
    <cellStyle name="Note 2 2 2 3" xfId="2553"/>
    <cellStyle name="Note 2 2 3" xfId="1825"/>
    <cellStyle name="Note 2 2 4" xfId="2380"/>
    <cellStyle name="Note 2 3" xfId="1006"/>
    <cellStyle name="Note 2 3 2" xfId="1311"/>
    <cellStyle name="Note 2 3 2 2" xfId="1939"/>
    <cellStyle name="Note 2 3 2 3" xfId="2494"/>
    <cellStyle name="Note 2 3 3" xfId="1641"/>
    <cellStyle name="Note 2 3 4" xfId="2197"/>
    <cellStyle name="Note 2 4" xfId="972"/>
    <cellStyle name="Note 2 4 2" xfId="1607"/>
    <cellStyle name="Note 2 4 3" xfId="2165"/>
    <cellStyle name="Note 2 5" xfId="1282"/>
    <cellStyle name="Note 2 5 2" xfId="1910"/>
    <cellStyle name="Note 2 5 3" xfId="2465"/>
    <cellStyle name="Note 2 6" xfId="1505"/>
    <cellStyle name="Note 2 7" xfId="2066"/>
    <cellStyle name="Note 2 8" xfId="2633"/>
    <cellStyle name="Note 3" xfId="1085"/>
    <cellStyle name="Note 3 2" xfId="1331"/>
    <cellStyle name="Note 3 2 2" xfId="1956"/>
    <cellStyle name="Note 3 2 3" xfId="2511"/>
    <cellStyle name="Note 3 3" xfId="1716"/>
    <cellStyle name="Note 3 4" xfId="2273"/>
    <cellStyle name="Note 4" xfId="1092"/>
    <cellStyle name="Note 4 2" xfId="1335"/>
    <cellStyle name="Note 4 2 2" xfId="1960"/>
    <cellStyle name="Note 4 2 3" xfId="2515"/>
    <cellStyle name="Note 4 3" xfId="1723"/>
    <cellStyle name="Note 4 4" xfId="2280"/>
    <cellStyle name="Note 5" xfId="901"/>
    <cellStyle name="Note 5 2" xfId="1538"/>
    <cellStyle name="Note 5 3" xfId="2096"/>
    <cellStyle name="Note 6" xfId="931"/>
    <cellStyle name="Note 6 2" xfId="1567"/>
    <cellStyle name="Note 6 3" xfId="2125"/>
    <cellStyle name="Note 7" xfId="1410"/>
    <cellStyle name="Note 8" xfId="1460"/>
    <cellStyle name="Note 9" xfId="1534"/>
    <cellStyle name="Option" xfId="114"/>
    <cellStyle name="Output" xfId="43"/>
    <cellStyle name="Output 2" xfId="893"/>
    <cellStyle name="Output 2 2" xfId="1223"/>
    <cellStyle name="Output 2 2 2" xfId="1398"/>
    <cellStyle name="Output 2 2 2 2" xfId="2022"/>
    <cellStyle name="Output 2 2 2 3" xfId="2577"/>
    <cellStyle name="Output 2 2 3" xfId="1851"/>
    <cellStyle name="Output 2 2 4" xfId="2406"/>
    <cellStyle name="Output 2 3" xfId="1242"/>
    <cellStyle name="Output 2 3 2" xfId="1402"/>
    <cellStyle name="Output 2 3 2 2" xfId="2026"/>
    <cellStyle name="Output 2 3 2 3" xfId="2581"/>
    <cellStyle name="Output 2 3 3" xfId="1870"/>
    <cellStyle name="Output 2 3 4" xfId="2425"/>
    <cellStyle name="Output 2 4" xfId="997"/>
    <cellStyle name="Output 2 4 2" xfId="1632"/>
    <cellStyle name="Output 2 4 3" xfId="2189"/>
    <cellStyle name="Output 2 5" xfId="1306"/>
    <cellStyle name="Output 2 5 2" xfId="1934"/>
    <cellStyle name="Output 2 5 3" xfId="2489"/>
    <cellStyle name="Output 2 6" xfId="1530"/>
    <cellStyle name="Output 2 7" xfId="2090"/>
    <cellStyle name="Output 2 8" xfId="2896"/>
    <cellStyle name="Output 3" xfId="1084"/>
    <cellStyle name="Output 3 2" xfId="1330"/>
    <cellStyle name="Output 3 2 2" xfId="1955"/>
    <cellStyle name="Output 3 2 3" xfId="2510"/>
    <cellStyle name="Output 3 3" xfId="1715"/>
    <cellStyle name="Output 3 4" xfId="2272"/>
    <cellStyle name="Output 4" xfId="1091"/>
    <cellStyle name="Output 4 2" xfId="1334"/>
    <cellStyle name="Output 4 2 2" xfId="1959"/>
    <cellStyle name="Output 4 2 3" xfId="2514"/>
    <cellStyle name="Output 4 3" xfId="1722"/>
    <cellStyle name="Output 4 4" xfId="2279"/>
    <cellStyle name="Output 5" xfId="902"/>
    <cellStyle name="Output 5 2" xfId="1539"/>
    <cellStyle name="Output 5 3" xfId="2097"/>
    <cellStyle name="Output 6" xfId="930"/>
    <cellStyle name="Output 6 2" xfId="1566"/>
    <cellStyle name="Output 6 3" xfId="2124"/>
    <cellStyle name="Output 7" xfId="1411"/>
    <cellStyle name="Output 8" xfId="1459"/>
    <cellStyle name="Output 9" xfId="1444"/>
    <cellStyle name="Price" xfId="115"/>
    <cellStyle name="Product" xfId="116"/>
    <cellStyle name="Qty_SYSTEM" xfId="117"/>
    <cellStyle name="Rubles" xfId="118"/>
    <cellStyle name="Title" xfId="44"/>
    <cellStyle name="Total" xfId="45"/>
    <cellStyle name="Total 2" xfId="894"/>
    <cellStyle name="Total 2 2" xfId="1224"/>
    <cellStyle name="Total 2 2 2" xfId="1399"/>
    <cellStyle name="Total 2 2 2 2" xfId="2023"/>
    <cellStyle name="Total 2 2 2 3" xfId="2578"/>
    <cellStyle name="Total 2 2 3" xfId="1852"/>
    <cellStyle name="Total 2 2 4" xfId="2407"/>
    <cellStyle name="Total 2 3" xfId="1243"/>
    <cellStyle name="Total 2 3 2" xfId="1403"/>
    <cellStyle name="Total 2 3 2 2" xfId="2027"/>
    <cellStyle name="Total 2 3 2 3" xfId="2582"/>
    <cellStyle name="Total 2 3 3" xfId="1871"/>
    <cellStyle name="Total 2 3 4" xfId="2426"/>
    <cellStyle name="Total 2 4" xfId="998"/>
    <cellStyle name="Total 2 4 2" xfId="1633"/>
    <cellStyle name="Total 2 4 3" xfId="2190"/>
    <cellStyle name="Total 2 5" xfId="1307"/>
    <cellStyle name="Total 2 5 2" xfId="1935"/>
    <cellStyle name="Total 2 5 3" xfId="2490"/>
    <cellStyle name="Total 2 6" xfId="1531"/>
    <cellStyle name="Total 2 7" xfId="2091"/>
    <cellStyle name="Total 2 8" xfId="2885"/>
    <cellStyle name="Total 3" xfId="1083"/>
    <cellStyle name="Total 3 2" xfId="1329"/>
    <cellStyle name="Total 3 2 2" xfId="1954"/>
    <cellStyle name="Total 3 2 3" xfId="2509"/>
    <cellStyle name="Total 3 3" xfId="1714"/>
    <cellStyle name="Total 3 4" xfId="2271"/>
    <cellStyle name="Total 4" xfId="1075"/>
    <cellStyle name="Total 4 2" xfId="1327"/>
    <cellStyle name="Total 4 2 2" xfId="1953"/>
    <cellStyle name="Total 4 2 3" xfId="2507"/>
    <cellStyle name="Total 4 3" xfId="1707"/>
    <cellStyle name="Total 4 4" xfId="2263"/>
    <cellStyle name="Total 5" xfId="903"/>
    <cellStyle name="Total 5 2" xfId="1540"/>
    <cellStyle name="Total 5 3" xfId="2098"/>
    <cellStyle name="Total 6" xfId="905"/>
    <cellStyle name="Total 6 2" xfId="1542"/>
    <cellStyle name="Total 6 3" xfId="2100"/>
    <cellStyle name="Total 7" xfId="1412"/>
    <cellStyle name="Total 8" xfId="1458"/>
    <cellStyle name="Total 9" xfId="1466"/>
    <cellStyle name="Unit" xfId="119"/>
    <cellStyle name="Warning Text" xfId="46"/>
    <cellStyle name="Акт" xfId="120"/>
    <cellStyle name="Акт 10" xfId="1416"/>
    <cellStyle name="Акт 2" xfId="121"/>
    <cellStyle name="Акт 2 2" xfId="827"/>
    <cellStyle name="Акт 2 2 2" xfId="1100"/>
    <cellStyle name="Акт 2 2 2 2" xfId="1730"/>
    <cellStyle name="Акт 2 2 2 3" xfId="2286"/>
    <cellStyle name="Акт 2 2 2 4" xfId="2749"/>
    <cellStyle name="Акт 2 2 3" xfId="1162"/>
    <cellStyle name="Акт 2 2 3 2" xfId="1339"/>
    <cellStyle name="Акт 2 2 3 2 2" xfId="1963"/>
    <cellStyle name="Акт 2 2 3 2 3" xfId="2518"/>
    <cellStyle name="Акт 2 2 3 3" xfId="1790"/>
    <cellStyle name="Акт 2 2 3 4" xfId="2345"/>
    <cellStyle name="Акт 2 2 3 5" xfId="2809"/>
    <cellStyle name="Акт 2 2 4" xfId="1033"/>
    <cellStyle name="Акт 2 2 4 2" xfId="1667"/>
    <cellStyle name="Акт 2 2 4 3" xfId="2223"/>
    <cellStyle name="Акт 2 2 4 4" xfId="2698"/>
    <cellStyle name="Акт 2 2 5" xfId="937"/>
    <cellStyle name="Акт 2 2 5 2" xfId="1572"/>
    <cellStyle name="Акт 2 2 5 3" xfId="2130"/>
    <cellStyle name="Акт 2 2 5 4" xfId="2614"/>
    <cellStyle name="Акт 2 2 6" xfId="1247"/>
    <cellStyle name="Акт 2 2 6 2" xfId="1875"/>
    <cellStyle name="Акт 2 2 6 3" xfId="2430"/>
    <cellStyle name="Акт 2 2 7" xfId="1470"/>
    <cellStyle name="Акт 2 2 8" xfId="2031"/>
    <cellStyle name="Акт 2 2 9" xfId="1431"/>
    <cellStyle name="Акт 2 3" xfId="848"/>
    <cellStyle name="Акт 2 3 2" xfId="1119"/>
    <cellStyle name="Акт 2 3 2 2" xfId="1749"/>
    <cellStyle name="Акт 2 3 2 3" xfId="2305"/>
    <cellStyle name="Акт 2 3 2 4" xfId="2768"/>
    <cellStyle name="Акт 2 3 3" xfId="1183"/>
    <cellStyle name="Акт 2 3 3 2" xfId="1360"/>
    <cellStyle name="Акт 2 3 3 2 2" xfId="1984"/>
    <cellStyle name="Акт 2 3 3 2 3" xfId="2539"/>
    <cellStyle name="Акт 2 3 3 3" xfId="1811"/>
    <cellStyle name="Акт 2 3 3 4" xfId="2366"/>
    <cellStyle name="Акт 2 3 3 5" xfId="2828"/>
    <cellStyle name="Акт 2 3 4" xfId="1025"/>
    <cellStyle name="Акт 2 3 4 2" xfId="1659"/>
    <cellStyle name="Акт 2 3 4 3" xfId="2215"/>
    <cellStyle name="Акт 2 3 4 4" xfId="2691"/>
    <cellStyle name="Акт 2 3 5" xfId="958"/>
    <cellStyle name="Акт 2 3 5 2" xfId="1593"/>
    <cellStyle name="Акт 2 3 5 3" xfId="2151"/>
    <cellStyle name="Акт 2 3 5 4" xfId="2634"/>
    <cellStyle name="Акт 2 3 6" xfId="1268"/>
    <cellStyle name="Акт 2 3 6 2" xfId="1896"/>
    <cellStyle name="Акт 2 3 6 3" xfId="2451"/>
    <cellStyle name="Акт 2 3 7" xfId="1491"/>
    <cellStyle name="Акт 2 3 8" xfId="2052"/>
    <cellStyle name="Акт 2 3 9" xfId="2611"/>
    <cellStyle name="Акт 2 4" xfId="1046"/>
    <cellStyle name="Акт 2 4 2" xfId="1680"/>
    <cellStyle name="Акт 2 4 3" xfId="2236"/>
    <cellStyle name="Акт 2 4 4" xfId="2708"/>
    <cellStyle name="Акт 2 5" xfId="1066"/>
    <cellStyle name="Акт 2 5 2" xfId="1699"/>
    <cellStyle name="Акт 2 5 3" xfId="2255"/>
    <cellStyle name="Акт 2 5 4" xfId="2725"/>
    <cellStyle name="Акт 2 6" xfId="1048"/>
    <cellStyle name="Акт 2 6 2" xfId="1682"/>
    <cellStyle name="Акт 2 6 3" xfId="2238"/>
    <cellStyle name="Акт 2 6 4" xfId="2710"/>
    <cellStyle name="Акт 2 7" xfId="908"/>
    <cellStyle name="Акт 2 7 2" xfId="1545"/>
    <cellStyle name="Акт 2 7 3" xfId="2103"/>
    <cellStyle name="Акт 2 7 4" xfId="2595"/>
    <cellStyle name="Акт 2 8" xfId="1415"/>
    <cellStyle name="Акт 2 9" xfId="1417"/>
    <cellStyle name="Акт 3" xfId="826"/>
    <cellStyle name="Акт 3 2" xfId="1099"/>
    <cellStyle name="Акт 3 2 2" xfId="1729"/>
    <cellStyle name="Акт 3 2 3" xfId="2285"/>
    <cellStyle name="Акт 3 2 4" xfId="2748"/>
    <cellStyle name="Акт 3 3" xfId="1161"/>
    <cellStyle name="Акт 3 3 2" xfId="1338"/>
    <cellStyle name="Акт 3 3 2 2" xfId="1962"/>
    <cellStyle name="Акт 3 3 2 3" xfId="2517"/>
    <cellStyle name="Акт 3 3 3" xfId="1789"/>
    <cellStyle name="Акт 3 3 4" xfId="2344"/>
    <cellStyle name="Акт 3 3 5" xfId="2808"/>
    <cellStyle name="Акт 3 4" xfId="1034"/>
    <cellStyle name="Акт 3 4 2" xfId="1668"/>
    <cellStyle name="Акт 3 4 3" xfId="2224"/>
    <cellStyle name="Акт 3 4 4" xfId="2699"/>
    <cellStyle name="Акт 3 5" xfId="936"/>
    <cellStyle name="Акт 3 5 2" xfId="1571"/>
    <cellStyle name="Акт 3 5 3" xfId="2129"/>
    <cellStyle name="Акт 3 5 4" xfId="2613"/>
    <cellStyle name="Акт 3 6" xfId="1246"/>
    <cellStyle name="Акт 3 6 2" xfId="1874"/>
    <cellStyle name="Акт 3 6 3" xfId="2429"/>
    <cellStyle name="Акт 3 7" xfId="1469"/>
    <cellStyle name="Акт 3 8" xfId="2030"/>
    <cellStyle name="Акт 3 9" xfId="1432"/>
    <cellStyle name="Акт 4" xfId="849"/>
    <cellStyle name="Акт 4 2" xfId="1120"/>
    <cellStyle name="Акт 4 2 2" xfId="1750"/>
    <cellStyle name="Акт 4 2 3" xfId="2306"/>
    <cellStyle name="Акт 4 2 4" xfId="2769"/>
    <cellStyle name="Акт 4 3" xfId="1184"/>
    <cellStyle name="Акт 4 3 2" xfId="1361"/>
    <cellStyle name="Акт 4 3 2 2" xfId="1985"/>
    <cellStyle name="Акт 4 3 2 3" xfId="2540"/>
    <cellStyle name="Акт 4 3 3" xfId="1812"/>
    <cellStyle name="Акт 4 3 4" xfId="2367"/>
    <cellStyle name="Акт 4 3 5" xfId="2829"/>
    <cellStyle name="Акт 4 4" xfId="1024"/>
    <cellStyle name="Акт 4 4 2" xfId="1658"/>
    <cellStyle name="Акт 4 4 3" xfId="2214"/>
    <cellStyle name="Акт 4 4 4" xfId="2690"/>
    <cellStyle name="Акт 4 5" xfId="959"/>
    <cellStyle name="Акт 4 5 2" xfId="1594"/>
    <cellStyle name="Акт 4 5 3" xfId="2152"/>
    <cellStyle name="Акт 4 5 4" xfId="2635"/>
    <cellStyle name="Акт 4 6" xfId="1269"/>
    <cellStyle name="Акт 4 6 2" xfId="1897"/>
    <cellStyle name="Акт 4 6 3" xfId="2452"/>
    <cellStyle name="Акт 4 7" xfId="1492"/>
    <cellStyle name="Акт 4 8" xfId="2053"/>
    <cellStyle name="Акт 4 9" xfId="2592"/>
    <cellStyle name="Акт 5" xfId="1045"/>
    <cellStyle name="Акт 5 2" xfId="1679"/>
    <cellStyle name="Акт 5 3" xfId="2235"/>
    <cellStyle name="Акт 5 4" xfId="2707"/>
    <cellStyle name="Акт 6" xfId="1067"/>
    <cellStyle name="Акт 6 2" xfId="1700"/>
    <cellStyle name="Акт 6 3" xfId="2256"/>
    <cellStyle name="Акт 6 4" xfId="2726"/>
    <cellStyle name="Акт 7" xfId="1047"/>
    <cellStyle name="Акт 7 2" xfId="1681"/>
    <cellStyle name="Акт 7 3" xfId="2237"/>
    <cellStyle name="Акт 7 4" xfId="2709"/>
    <cellStyle name="Акт 8" xfId="907"/>
    <cellStyle name="Акт 8 2" xfId="1544"/>
    <cellStyle name="Акт 8 3" xfId="2102"/>
    <cellStyle name="Акт 8 4" xfId="2594"/>
    <cellStyle name="Акт 9" xfId="1414"/>
    <cellStyle name="Акт_Образцы КС-3 Акт осмотра, справка, ведомость,акт" xfId="122"/>
    <cellStyle name="АктМТСН" xfId="123"/>
    <cellStyle name="Акцент1 2" xfId="124"/>
    <cellStyle name="Акцент2 2" xfId="125"/>
    <cellStyle name="Акцент3 2" xfId="126"/>
    <cellStyle name="Акцент4 2" xfId="127"/>
    <cellStyle name="Акцент5 2" xfId="128"/>
    <cellStyle name="Акцент6 2" xfId="129"/>
    <cellStyle name="Ввод  2" xfId="130"/>
    <cellStyle name="Ввод  2 2" xfId="847"/>
    <cellStyle name="Ввод  2 2 2" xfId="1182"/>
    <cellStyle name="Ввод  2 2 2 2" xfId="1359"/>
    <cellStyle name="Ввод  2 2 2 2 2" xfId="1983"/>
    <cellStyle name="Ввод  2 2 2 2 3" xfId="2538"/>
    <cellStyle name="Ввод  2 2 2 3" xfId="1810"/>
    <cellStyle name="Ввод  2 2 2 4" xfId="2365"/>
    <cellStyle name="Ввод  2 2 3" xfId="1026"/>
    <cellStyle name="Ввод  2 2 3 2" xfId="1313"/>
    <cellStyle name="Ввод  2 2 3 2 2" xfId="1940"/>
    <cellStyle name="Ввод  2 2 3 2 3" xfId="2495"/>
    <cellStyle name="Ввод  2 2 3 3" xfId="1660"/>
    <cellStyle name="Ввод  2 2 3 4" xfId="2216"/>
    <cellStyle name="Ввод  2 2 4" xfId="957"/>
    <cellStyle name="Ввод  2 2 4 2" xfId="1592"/>
    <cellStyle name="Ввод  2 2 4 3" xfId="2150"/>
    <cellStyle name="Ввод  2 2 5" xfId="1267"/>
    <cellStyle name="Ввод  2 2 5 2" xfId="1895"/>
    <cellStyle name="Ввод  2 2 5 3" xfId="2450"/>
    <cellStyle name="Ввод  2 2 6" xfId="1490"/>
    <cellStyle name="Ввод  2 2 7" xfId="2051"/>
    <cellStyle name="Ввод  2 2 8" xfId="1702"/>
    <cellStyle name="Ввод  2 3" xfId="1065"/>
    <cellStyle name="Ввод  2 3 2" xfId="1322"/>
    <cellStyle name="Ввод  2 3 2 2" xfId="1949"/>
    <cellStyle name="Ввод  2 3 2 3" xfId="2503"/>
    <cellStyle name="Ввод  2 3 3" xfId="1698"/>
    <cellStyle name="Ввод  2 3 4" xfId="2254"/>
    <cellStyle name="Ввод  2 4" xfId="909"/>
    <cellStyle name="Ввод  2 4 2" xfId="1546"/>
    <cellStyle name="Ввод  2 4 3" xfId="2104"/>
    <cellStyle name="Ввод  2 5" xfId="921"/>
    <cellStyle name="Ввод  2 5 2" xfId="1558"/>
    <cellStyle name="Ввод  2 5 3" xfId="2115"/>
    <cellStyle name="Ввод  2 6" xfId="1418"/>
    <cellStyle name="Ввод  2 7" xfId="1440"/>
    <cellStyle name="Ввод  2 8" xfId="2586"/>
    <cellStyle name="ВедРесурсов" xfId="131"/>
    <cellStyle name="ВедРесурсов 10" xfId="1423"/>
    <cellStyle name="ВедРесурсов 2" xfId="132"/>
    <cellStyle name="ВедРесурсов 2 2" xfId="829"/>
    <cellStyle name="ВедРесурсов 2 2 10" xfId="2601"/>
    <cellStyle name="ВедРесурсов 2 2 2" xfId="840"/>
    <cellStyle name="ВедРесурсов 2 2 2 10" xfId="2648"/>
    <cellStyle name="ВедРесурсов 2 2 2 2" xfId="874"/>
    <cellStyle name="ВедРесурсов 2 2 2 2 2" xfId="1140"/>
    <cellStyle name="ВедРесурсов 2 2 2 2 2 2" xfId="1768"/>
    <cellStyle name="ВедРесурсов 2 2 2 2 2 3" xfId="2323"/>
    <cellStyle name="ВедРесурсов 2 2 2 2 2 4" xfId="2787"/>
    <cellStyle name="ВедРесурсов 2 2 2 2 3" xfId="1205"/>
    <cellStyle name="ВедРесурсов 2 2 2 2 3 2" xfId="1380"/>
    <cellStyle name="ВедРесурсов 2 2 2 2 3 2 2" xfId="2004"/>
    <cellStyle name="ВедРесурсов 2 2 2 2 3 2 3" xfId="2559"/>
    <cellStyle name="ВедРесурсов 2 2 2 2 3 3" xfId="1833"/>
    <cellStyle name="ВедРесурсов 2 2 2 2 3 4" xfId="2388"/>
    <cellStyle name="ВедРесурсов 2 2 2 2 3 5" xfId="2846"/>
    <cellStyle name="ВедРесурсов 2 2 2 2 4" xfId="1002"/>
    <cellStyle name="ВедРесурсов 2 2 2 2 4 2" xfId="1637"/>
    <cellStyle name="ВедРесурсов 2 2 2 2 4 3" xfId="2193"/>
    <cellStyle name="ВедРесурсов 2 2 2 2 4 4" xfId="2671"/>
    <cellStyle name="ВедРесурсов 2 2 2 2 5" xfId="979"/>
    <cellStyle name="ВедРесурсов 2 2 2 2 5 2" xfId="1614"/>
    <cellStyle name="ВедРесурсов 2 2 2 2 5 3" xfId="2171"/>
    <cellStyle name="ВедРесурсов 2 2 2 2 5 4" xfId="2651"/>
    <cellStyle name="ВедРесурсов 2 2 2 2 6" xfId="1288"/>
    <cellStyle name="ВедРесурсов 2 2 2 2 6 2" xfId="1916"/>
    <cellStyle name="ВедРесурсов 2 2 2 2 6 3" xfId="2471"/>
    <cellStyle name="ВедРесурсов 2 2 2 2 7" xfId="1512"/>
    <cellStyle name="ВедРесурсов 2 2 2 2 8" xfId="2072"/>
    <cellStyle name="ВедРесурсов 2 2 2 2 9" xfId="2722"/>
    <cellStyle name="ВедРесурсов 2 2 2 3" xfId="1113"/>
    <cellStyle name="ВедРесурсов 2 2 2 3 2" xfId="1743"/>
    <cellStyle name="ВедРесурсов 2 2 2 3 3" xfId="2299"/>
    <cellStyle name="ВедРесурсов 2 2 2 3 4" xfId="2762"/>
    <cellStyle name="ВедРесурсов 2 2 2 4" xfId="1175"/>
    <cellStyle name="ВедРесурсов 2 2 2 4 2" xfId="1352"/>
    <cellStyle name="ВедРесурсов 2 2 2 4 2 2" xfId="1976"/>
    <cellStyle name="ВедРесурсов 2 2 2 4 2 3" xfId="2531"/>
    <cellStyle name="ВедРесурсов 2 2 2 4 3" xfId="1803"/>
    <cellStyle name="ВедРесурсов 2 2 2 4 4" xfId="2358"/>
    <cellStyle name="ВедРесурсов 2 2 2 4 5" xfId="2822"/>
    <cellStyle name="ВедРесурсов 2 2 2 5" xfId="1027"/>
    <cellStyle name="ВедРесурсов 2 2 2 5 2" xfId="1661"/>
    <cellStyle name="ВедРесурсов 2 2 2 5 3" xfId="2217"/>
    <cellStyle name="ВедРесурсов 2 2 2 5 4" xfId="2692"/>
    <cellStyle name="ВедРесурсов 2 2 2 6" xfId="950"/>
    <cellStyle name="ВедРесурсов 2 2 2 6 2" xfId="1585"/>
    <cellStyle name="ВедРесурсов 2 2 2 6 3" xfId="2143"/>
    <cellStyle name="ВедРесурсов 2 2 2 6 4" xfId="2627"/>
    <cellStyle name="ВедРесурсов 2 2 2 7" xfId="1260"/>
    <cellStyle name="ВедРесурсов 2 2 2 7 2" xfId="1888"/>
    <cellStyle name="ВедРесурсов 2 2 2 7 3" xfId="2443"/>
    <cellStyle name="ВедРесурсов 2 2 2 8" xfId="1483"/>
    <cellStyle name="ВедРесурсов 2 2 2 9" xfId="2044"/>
    <cellStyle name="ВедРесурсов 2 2 3" xfId="1102"/>
    <cellStyle name="ВедРесурсов 2 2 3 2" xfId="1732"/>
    <cellStyle name="ВедРесурсов 2 2 3 3" xfId="2288"/>
    <cellStyle name="ВедРесурсов 2 2 3 4" xfId="2751"/>
    <cellStyle name="ВедРесурсов 2 2 4" xfId="1164"/>
    <cellStyle name="ВедРесурсов 2 2 4 2" xfId="1341"/>
    <cellStyle name="ВедРесурсов 2 2 4 2 2" xfId="1965"/>
    <cellStyle name="ВедРесурсов 2 2 4 2 3" xfId="2520"/>
    <cellStyle name="ВедРесурсов 2 2 4 3" xfId="1792"/>
    <cellStyle name="ВедРесурсов 2 2 4 4" xfId="2347"/>
    <cellStyle name="ВедРесурсов 2 2 4 5" xfId="2811"/>
    <cellStyle name="ВедРесурсов 2 2 5" xfId="1133"/>
    <cellStyle name="ВедРесурсов 2 2 5 2" xfId="1763"/>
    <cellStyle name="ВедРесурсов 2 2 5 3" xfId="2319"/>
    <cellStyle name="ВедРесурсов 2 2 5 4" xfId="2782"/>
    <cellStyle name="ВедРесурсов 2 2 6" xfId="939"/>
    <cellStyle name="ВедРесурсов 2 2 6 2" xfId="1574"/>
    <cellStyle name="ВедРесурсов 2 2 6 3" xfId="2132"/>
    <cellStyle name="ВедРесурсов 2 2 6 4" xfId="2616"/>
    <cellStyle name="ВедРесурсов 2 2 7" xfId="1249"/>
    <cellStyle name="ВедРесурсов 2 2 7 2" xfId="1877"/>
    <cellStyle name="ВедРесурсов 2 2 7 3" xfId="2432"/>
    <cellStyle name="ВедРесурсов 2 2 8" xfId="1472"/>
    <cellStyle name="ВедРесурсов 2 2 9" xfId="2033"/>
    <cellStyle name="ВедРесурсов 2 3" xfId="839"/>
    <cellStyle name="ВедРесурсов 2 3 10" xfId="2670"/>
    <cellStyle name="ВедРесурсов 2 3 2" xfId="873"/>
    <cellStyle name="ВедРесурсов 2 3 2 2" xfId="1139"/>
    <cellStyle name="ВедРесурсов 2 3 2 2 2" xfId="1767"/>
    <cellStyle name="ВедРесурсов 2 3 2 2 3" xfId="2322"/>
    <cellStyle name="ВедРесурсов 2 3 2 2 4" xfId="2786"/>
    <cellStyle name="ВедРесурсов 2 3 2 3" xfId="1204"/>
    <cellStyle name="ВедРесурсов 2 3 2 3 2" xfId="1379"/>
    <cellStyle name="ВедРесурсов 2 3 2 3 2 2" xfId="2003"/>
    <cellStyle name="ВедРесурсов 2 3 2 3 2 3" xfId="2558"/>
    <cellStyle name="ВедРесурсов 2 3 2 3 3" xfId="1832"/>
    <cellStyle name="ВедРесурсов 2 3 2 3 4" xfId="2387"/>
    <cellStyle name="ВедРесурсов 2 3 2 3 5" xfId="2845"/>
    <cellStyle name="ВедРесурсов 2 3 2 4" xfId="1003"/>
    <cellStyle name="ВедРесурсов 2 3 2 4 2" xfId="1638"/>
    <cellStyle name="ВедРесурсов 2 3 2 4 3" xfId="2194"/>
    <cellStyle name="ВедРесурсов 2 3 2 4 4" xfId="2672"/>
    <cellStyle name="ВедРесурсов 2 3 2 5" xfId="978"/>
    <cellStyle name="ВедРесурсов 2 3 2 5 2" xfId="1613"/>
    <cellStyle name="ВедРесурсов 2 3 2 5 3" xfId="2170"/>
    <cellStyle name="ВедРесурсов 2 3 2 5 4" xfId="2650"/>
    <cellStyle name="ВедРесурсов 2 3 2 6" xfId="1287"/>
    <cellStyle name="ВедРесурсов 2 3 2 6 2" xfId="1915"/>
    <cellStyle name="ВедРесурсов 2 3 2 6 3" xfId="2470"/>
    <cellStyle name="ВедРесурсов 2 3 2 7" xfId="1511"/>
    <cellStyle name="ВедРесурсов 2 3 2 8" xfId="2071"/>
    <cellStyle name="ВедРесурсов 2 3 2 9" xfId="2889"/>
    <cellStyle name="ВедРесурсов 2 3 3" xfId="1112"/>
    <cellStyle name="ВедРесурсов 2 3 3 2" xfId="1742"/>
    <cellStyle name="ВедРесурсов 2 3 3 3" xfId="2298"/>
    <cellStyle name="ВедРесурсов 2 3 3 4" xfId="2761"/>
    <cellStyle name="ВедРесурсов 2 3 4" xfId="1174"/>
    <cellStyle name="ВедРесурсов 2 3 4 2" xfId="1351"/>
    <cellStyle name="ВедРесурсов 2 3 4 2 2" xfId="1975"/>
    <cellStyle name="ВедРесурсов 2 3 4 2 3" xfId="2530"/>
    <cellStyle name="ВедРесурсов 2 3 4 3" xfId="1802"/>
    <cellStyle name="ВедРесурсов 2 3 4 4" xfId="2357"/>
    <cellStyle name="ВедРесурсов 2 3 4 5" xfId="2821"/>
    <cellStyle name="ВедРесурсов 2 3 5" xfId="1028"/>
    <cellStyle name="ВедРесурсов 2 3 5 2" xfId="1662"/>
    <cellStyle name="ВедРесурсов 2 3 5 3" xfId="2218"/>
    <cellStyle name="ВедРесурсов 2 3 5 4" xfId="2693"/>
    <cellStyle name="ВедРесурсов 2 3 6" xfId="949"/>
    <cellStyle name="ВедРесурсов 2 3 6 2" xfId="1584"/>
    <cellStyle name="ВедРесурсов 2 3 6 3" xfId="2142"/>
    <cellStyle name="ВедРесурсов 2 3 6 4" xfId="2626"/>
    <cellStyle name="ВедРесурсов 2 3 7" xfId="1259"/>
    <cellStyle name="ВедРесурсов 2 3 7 2" xfId="1887"/>
    <cellStyle name="ВедРесурсов 2 3 7 3" xfId="2442"/>
    <cellStyle name="ВедРесурсов 2 3 8" xfId="1482"/>
    <cellStyle name="ВедРесурсов 2 3 9" xfId="2043"/>
    <cellStyle name="ВедРесурсов 2 4" xfId="1050"/>
    <cellStyle name="ВедРесурсов 2 4 2" xfId="1684"/>
    <cellStyle name="ВедРесурсов 2 4 3" xfId="2240"/>
    <cellStyle name="ВедРесурсов 2 4 4" xfId="2712"/>
    <cellStyle name="ВедРесурсов 2 5" xfId="1063"/>
    <cellStyle name="ВедРесурсов 2 5 2" xfId="1696"/>
    <cellStyle name="ВедРесурсов 2 5 3" xfId="2252"/>
    <cellStyle name="ВедРесурсов 2 5 4" xfId="2723"/>
    <cellStyle name="ВедРесурсов 2 6" xfId="1096"/>
    <cellStyle name="ВедРесурсов 2 6 2" xfId="1727"/>
    <cellStyle name="ВедРесурсов 2 6 3" xfId="2284"/>
    <cellStyle name="ВедРесурсов 2 6 4" xfId="2746"/>
    <cellStyle name="ВедРесурсов 2 7" xfId="911"/>
    <cellStyle name="ВедРесурсов 2 7 2" xfId="1548"/>
    <cellStyle name="ВедРесурсов 2 7 3" xfId="2106"/>
    <cellStyle name="ВедРесурсов 2 7 4" xfId="2597"/>
    <cellStyle name="ВедРесурсов 2 8" xfId="1420"/>
    <cellStyle name="ВедРесурсов 2 9" xfId="1424"/>
    <cellStyle name="ВедРесурсов 3" xfId="828"/>
    <cellStyle name="ВедРесурсов 3 10" xfId="1430"/>
    <cellStyle name="ВедРесурсов 3 2" xfId="841"/>
    <cellStyle name="ВедРесурсов 3 2 10" xfId="2783"/>
    <cellStyle name="ВедРесурсов 3 2 2" xfId="875"/>
    <cellStyle name="ВедРесурсов 3 2 2 2" xfId="1141"/>
    <cellStyle name="ВедРесурсов 3 2 2 2 2" xfId="1769"/>
    <cellStyle name="ВедРесурсов 3 2 2 2 3" xfId="2324"/>
    <cellStyle name="ВедРесурсов 3 2 2 2 4" xfId="2788"/>
    <cellStyle name="ВедРесурсов 3 2 2 3" xfId="1206"/>
    <cellStyle name="ВедРесурсов 3 2 2 3 2" xfId="1381"/>
    <cellStyle name="ВедРесурсов 3 2 2 3 2 2" xfId="2005"/>
    <cellStyle name="ВедРесурсов 3 2 2 3 2 3" xfId="2560"/>
    <cellStyle name="ВедРесурсов 3 2 2 3 3" xfId="1834"/>
    <cellStyle name="ВедРесурсов 3 2 2 3 4" xfId="2389"/>
    <cellStyle name="ВедРесурсов 3 2 2 3 5" xfId="2847"/>
    <cellStyle name="ВедРесурсов 3 2 2 4" xfId="1200"/>
    <cellStyle name="ВедРесурсов 3 2 2 4 2" xfId="1828"/>
    <cellStyle name="ВедРесурсов 3 2 2 4 3" xfId="2383"/>
    <cellStyle name="ВедРесурсов 3 2 2 4 4" xfId="2842"/>
    <cellStyle name="ВедРесурсов 3 2 2 5" xfId="980"/>
    <cellStyle name="ВедРесурсов 3 2 2 5 2" xfId="1615"/>
    <cellStyle name="ВедРесурсов 3 2 2 5 3" xfId="2172"/>
    <cellStyle name="ВедРесурсов 3 2 2 5 4" xfId="2652"/>
    <cellStyle name="ВедРесурсов 3 2 2 6" xfId="1289"/>
    <cellStyle name="ВедРесурсов 3 2 2 6 2" xfId="1917"/>
    <cellStyle name="ВедРесурсов 3 2 2 6 3" xfId="2472"/>
    <cellStyle name="ВедРесурсов 3 2 2 7" xfId="1513"/>
    <cellStyle name="ВедРесурсов 3 2 2 8" xfId="2073"/>
    <cellStyle name="ВедРесурсов 3 2 2 9" xfId="2886"/>
    <cellStyle name="ВедРесурсов 3 2 3" xfId="1114"/>
    <cellStyle name="ВедРесурсов 3 2 3 2" xfId="1744"/>
    <cellStyle name="ВедРесурсов 3 2 3 3" xfId="2300"/>
    <cellStyle name="ВедРесурсов 3 2 3 4" xfId="2763"/>
    <cellStyle name="ВедРесурсов 3 2 4" xfId="1176"/>
    <cellStyle name="ВедРесурсов 3 2 4 2" xfId="1353"/>
    <cellStyle name="ВедРесурсов 3 2 4 2 2" xfId="1977"/>
    <cellStyle name="ВедРесурсов 3 2 4 2 3" xfId="2532"/>
    <cellStyle name="ВедРесурсов 3 2 4 3" xfId="1804"/>
    <cellStyle name="ВедРесурсов 3 2 4 4" xfId="2359"/>
    <cellStyle name="ВедРесурсов 3 2 4 5" xfId="2823"/>
    <cellStyle name="ВедРесурсов 3 2 5" xfId="1093"/>
    <cellStyle name="ВедРесурсов 3 2 5 2" xfId="1724"/>
    <cellStyle name="ВедРесурсов 3 2 5 3" xfId="2281"/>
    <cellStyle name="ВедРесурсов 3 2 5 4" xfId="2743"/>
    <cellStyle name="ВедРесурсов 3 2 6" xfId="951"/>
    <cellStyle name="ВедРесурсов 3 2 6 2" xfId="1586"/>
    <cellStyle name="ВедРесурсов 3 2 6 3" xfId="2144"/>
    <cellStyle name="ВедРесурсов 3 2 6 4" xfId="2628"/>
    <cellStyle name="ВедРесурсов 3 2 7" xfId="1261"/>
    <cellStyle name="ВедРесурсов 3 2 7 2" xfId="1889"/>
    <cellStyle name="ВедРесурсов 3 2 7 3" xfId="2444"/>
    <cellStyle name="ВедРесурсов 3 2 8" xfId="1484"/>
    <cellStyle name="ВедРесурсов 3 2 9" xfId="2045"/>
    <cellStyle name="ВедРесурсов 3 3" xfId="1101"/>
    <cellStyle name="ВедРесурсов 3 3 2" xfId="1731"/>
    <cellStyle name="ВедРесурсов 3 3 3" xfId="2287"/>
    <cellStyle name="ВедРесурсов 3 3 4" xfId="2750"/>
    <cellStyle name="ВедРесурсов 3 4" xfId="1163"/>
    <cellStyle name="ВедРесурсов 3 4 2" xfId="1340"/>
    <cellStyle name="ВедРесурсов 3 4 2 2" xfId="1964"/>
    <cellStyle name="ВедРесурсов 3 4 2 3" xfId="2519"/>
    <cellStyle name="ВедРесурсов 3 4 3" xfId="1791"/>
    <cellStyle name="ВедРесурсов 3 4 4" xfId="2346"/>
    <cellStyle name="ВедРесурсов 3 4 5" xfId="2810"/>
    <cellStyle name="ВедРесурсов 3 5" xfId="1032"/>
    <cellStyle name="ВедРесурсов 3 5 2" xfId="1666"/>
    <cellStyle name="ВедРесурсов 3 5 3" xfId="2222"/>
    <cellStyle name="ВедРесурсов 3 5 4" xfId="2697"/>
    <cellStyle name="ВедРесурсов 3 6" xfId="938"/>
    <cellStyle name="ВедРесурсов 3 6 2" xfId="1573"/>
    <cellStyle name="ВедРесурсов 3 6 3" xfId="2131"/>
    <cellStyle name="ВедРесурсов 3 6 4" xfId="2615"/>
    <cellStyle name="ВедРесурсов 3 7" xfId="1248"/>
    <cellStyle name="ВедРесурсов 3 7 2" xfId="1876"/>
    <cellStyle name="ВедРесурсов 3 7 3" xfId="2431"/>
    <cellStyle name="ВедРесурсов 3 8" xfId="1471"/>
    <cellStyle name="ВедРесурсов 3 9" xfId="2032"/>
    <cellStyle name="ВедРесурсов 4" xfId="838"/>
    <cellStyle name="ВедРесурсов 4 10" xfId="2591"/>
    <cellStyle name="ВедРесурсов 4 2" xfId="872"/>
    <cellStyle name="ВедРесурсов 4 2 2" xfId="1138"/>
    <cellStyle name="ВедРесурсов 4 2 2 2" xfId="1766"/>
    <cellStyle name="ВедРесурсов 4 2 2 3" xfId="2321"/>
    <cellStyle name="ВедРесурсов 4 2 2 4" xfId="2785"/>
    <cellStyle name="ВедРесурсов 4 2 3" xfId="1203"/>
    <cellStyle name="ВедРесурсов 4 2 3 2" xfId="1378"/>
    <cellStyle name="ВедРесурсов 4 2 3 2 2" xfId="2002"/>
    <cellStyle name="ВедРесурсов 4 2 3 2 3" xfId="2557"/>
    <cellStyle name="ВедРесурсов 4 2 3 3" xfId="1831"/>
    <cellStyle name="ВедРесурсов 4 2 3 4" xfId="2386"/>
    <cellStyle name="ВедРесурсов 4 2 3 5" xfId="2844"/>
    <cellStyle name="ВедРесурсов 4 2 4" xfId="1004"/>
    <cellStyle name="ВедРесурсов 4 2 4 2" xfId="1639"/>
    <cellStyle name="ВедРесурсов 4 2 4 3" xfId="2195"/>
    <cellStyle name="ВедРесурсов 4 2 4 4" xfId="2673"/>
    <cellStyle name="ВедРесурсов 4 2 5" xfId="977"/>
    <cellStyle name="ВедРесурсов 4 2 5 2" xfId="1612"/>
    <cellStyle name="ВедРесурсов 4 2 5 3" xfId="2169"/>
    <cellStyle name="ВедРесурсов 4 2 5 4" xfId="2649"/>
    <cellStyle name="ВедРесурсов 4 2 6" xfId="1286"/>
    <cellStyle name="ВедРесурсов 4 2 6 2" xfId="1914"/>
    <cellStyle name="ВедРесурсов 4 2 6 3" xfId="2469"/>
    <cellStyle name="ВедРесурсов 4 2 7" xfId="1510"/>
    <cellStyle name="ВедРесурсов 4 2 8" xfId="2070"/>
    <cellStyle name="ВедРесурсов 4 2 9" xfId="2728"/>
    <cellStyle name="ВедРесурсов 4 3" xfId="1111"/>
    <cellStyle name="ВедРесурсов 4 3 2" xfId="1741"/>
    <cellStyle name="ВедРесурсов 4 3 3" xfId="2297"/>
    <cellStyle name="ВедРесурсов 4 3 4" xfId="2760"/>
    <cellStyle name="ВедРесурсов 4 4" xfId="1173"/>
    <cellStyle name="ВедРесурсов 4 4 2" xfId="1350"/>
    <cellStyle name="ВедРесурсов 4 4 2 2" xfId="1974"/>
    <cellStyle name="ВедРесурсов 4 4 2 3" xfId="2529"/>
    <cellStyle name="ВедРесурсов 4 4 3" xfId="1801"/>
    <cellStyle name="ВедРесурсов 4 4 4" xfId="2356"/>
    <cellStyle name="ВедРесурсов 4 4 5" xfId="2820"/>
    <cellStyle name="ВедРесурсов 4 5" xfId="1029"/>
    <cellStyle name="ВедРесурсов 4 5 2" xfId="1663"/>
    <cellStyle name="ВедРесурсов 4 5 3" xfId="2219"/>
    <cellStyle name="ВедРесурсов 4 5 4" xfId="2694"/>
    <cellStyle name="ВедРесурсов 4 6" xfId="948"/>
    <cellStyle name="ВедРесурсов 4 6 2" xfId="1583"/>
    <cellStyle name="ВедРесурсов 4 6 3" xfId="2141"/>
    <cellStyle name="ВедРесурсов 4 6 4" xfId="2625"/>
    <cellStyle name="ВедРесурсов 4 7" xfId="1258"/>
    <cellStyle name="ВедРесурсов 4 7 2" xfId="1886"/>
    <cellStyle name="ВедРесурсов 4 7 3" xfId="2441"/>
    <cellStyle name="ВедРесурсов 4 8" xfId="1481"/>
    <cellStyle name="ВедРесурсов 4 9" xfId="2042"/>
    <cellStyle name="ВедРесурсов 5" xfId="1049"/>
    <cellStyle name="ВедРесурсов 5 2" xfId="1683"/>
    <cellStyle name="ВедРесурсов 5 3" xfId="2239"/>
    <cellStyle name="ВедРесурсов 5 4" xfId="2711"/>
    <cellStyle name="ВедРесурсов 6" xfId="1064"/>
    <cellStyle name="ВедРесурсов 6 2" xfId="1697"/>
    <cellStyle name="ВедРесурсов 6 3" xfId="2253"/>
    <cellStyle name="ВедРесурсов 6 4" xfId="2724"/>
    <cellStyle name="ВедРесурсов 7" xfId="1051"/>
    <cellStyle name="ВедРесурсов 7 2" xfId="1685"/>
    <cellStyle name="ВедРесурсов 7 3" xfId="2241"/>
    <cellStyle name="ВедРесурсов 7 4" xfId="2713"/>
    <cellStyle name="ВедРесурсов 8" xfId="910"/>
    <cellStyle name="ВедРесурсов 8 2" xfId="1547"/>
    <cellStyle name="ВедРесурсов 8 3" xfId="2105"/>
    <cellStyle name="ВедРесурсов 8 4" xfId="2596"/>
    <cellStyle name="ВедРесурсов 9" xfId="1419"/>
    <cellStyle name="ВедРесурсов_Образцы КС-3 Акт осмотра, справка, ведомость,акт" xfId="133"/>
    <cellStyle name="ВедРесурсовАкт" xfId="134"/>
    <cellStyle name="Вывод 2" xfId="135"/>
    <cellStyle name="Вывод 2 2" xfId="895"/>
    <cellStyle name="Вывод 2 2 2" xfId="1225"/>
    <cellStyle name="Вывод 2 2 2 2" xfId="1400"/>
    <cellStyle name="Вывод 2 2 2 2 2" xfId="2024"/>
    <cellStyle name="Вывод 2 2 2 2 3" xfId="2579"/>
    <cellStyle name="Вывод 2 2 2 3" xfId="1853"/>
    <cellStyle name="Вывод 2 2 2 4" xfId="2408"/>
    <cellStyle name="Вывод 2 2 3" xfId="1244"/>
    <cellStyle name="Вывод 2 2 3 2" xfId="1404"/>
    <cellStyle name="Вывод 2 2 3 2 2" xfId="2028"/>
    <cellStyle name="Вывод 2 2 3 2 3" xfId="2583"/>
    <cellStyle name="Вывод 2 2 3 3" xfId="1872"/>
    <cellStyle name="Вывод 2 2 3 4" xfId="2427"/>
    <cellStyle name="Вывод 2 2 4" xfId="999"/>
    <cellStyle name="Вывод 2 2 4 2" xfId="1634"/>
    <cellStyle name="Вывод 2 2 4 3" xfId="2191"/>
    <cellStyle name="Вывод 2 2 5" xfId="1308"/>
    <cellStyle name="Вывод 2 2 5 2" xfId="1936"/>
    <cellStyle name="Вывод 2 2 5 3" xfId="2491"/>
    <cellStyle name="Вывод 2 2 6" xfId="1532"/>
    <cellStyle name="Вывод 2 2 7" xfId="2092"/>
    <cellStyle name="Вывод 2 2 8" xfId="2899"/>
    <cellStyle name="Вывод 2 3" xfId="1062"/>
    <cellStyle name="Вывод 2 3 2" xfId="1321"/>
    <cellStyle name="Вывод 2 3 2 2" xfId="1948"/>
    <cellStyle name="Вывод 2 3 2 3" xfId="2502"/>
    <cellStyle name="Вывод 2 3 3" xfId="1695"/>
    <cellStyle name="Вывод 2 3 4" xfId="2251"/>
    <cellStyle name="Вывод 2 4" xfId="1070"/>
    <cellStyle name="Вывод 2 4 2" xfId="1325"/>
    <cellStyle name="Вывод 2 4 2 2" xfId="1952"/>
    <cellStyle name="Вывод 2 4 2 3" xfId="2505"/>
    <cellStyle name="Вывод 2 4 3" xfId="1703"/>
    <cellStyle name="Вывод 2 4 4" xfId="2258"/>
    <cellStyle name="Вывод 2 5" xfId="912"/>
    <cellStyle name="Вывод 2 5 2" xfId="1549"/>
    <cellStyle name="Вывод 2 5 3" xfId="2107"/>
    <cellStyle name="Вывод 2 6" xfId="920"/>
    <cellStyle name="Вывод 2 6 2" xfId="1557"/>
    <cellStyle name="Вывод 2 6 3" xfId="2114"/>
    <cellStyle name="Вывод 2 7" xfId="1421"/>
    <cellStyle name="Вывод 2 8" xfId="1439"/>
    <cellStyle name="Вывод 2 9" xfId="2593"/>
    <cellStyle name="Вычисление 2" xfId="136"/>
    <cellStyle name="Вычисление 2 2" xfId="846"/>
    <cellStyle name="Вычисление 2 2 2" xfId="1181"/>
    <cellStyle name="Вычисление 2 2 2 2" xfId="1358"/>
    <cellStyle name="Вычисление 2 2 2 2 2" xfId="1982"/>
    <cellStyle name="Вычисление 2 2 2 2 3" xfId="2537"/>
    <cellStyle name="Вычисление 2 2 2 3" xfId="1809"/>
    <cellStyle name="Вычисление 2 2 2 4" xfId="2364"/>
    <cellStyle name="Вычисление 2 2 3" xfId="1095"/>
    <cellStyle name="Вычисление 2 2 3 2" xfId="1336"/>
    <cellStyle name="Вычисление 2 2 3 2 2" xfId="1961"/>
    <cellStyle name="Вычисление 2 2 3 2 3" xfId="2516"/>
    <cellStyle name="Вычисление 2 2 3 3" xfId="1726"/>
    <cellStyle name="Вычисление 2 2 3 4" xfId="2283"/>
    <cellStyle name="Вычисление 2 2 4" xfId="956"/>
    <cellStyle name="Вычисление 2 2 4 2" xfId="1591"/>
    <cellStyle name="Вычисление 2 2 4 3" xfId="2149"/>
    <cellStyle name="Вычисление 2 2 5" xfId="1266"/>
    <cellStyle name="Вычисление 2 2 5 2" xfId="1894"/>
    <cellStyle name="Вычисление 2 2 5 3" xfId="2449"/>
    <cellStyle name="Вычисление 2 2 6" xfId="1489"/>
    <cellStyle name="Вычисление 2 2 7" xfId="2050"/>
    <cellStyle name="Вычисление 2 2 8" xfId="1413"/>
    <cellStyle name="Вычисление 2 3" xfId="1061"/>
    <cellStyle name="Вычисление 2 3 2" xfId="1320"/>
    <cellStyle name="Вычисление 2 3 2 2" xfId="1947"/>
    <cellStyle name="Вычисление 2 3 2 3" xfId="2501"/>
    <cellStyle name="Вычисление 2 3 3" xfId="1694"/>
    <cellStyle name="Вычисление 2 3 4" xfId="2250"/>
    <cellStyle name="Вычисление 2 4" xfId="913"/>
    <cellStyle name="Вычисление 2 4 2" xfId="1550"/>
    <cellStyle name="Вычисление 2 4 3" xfId="2108"/>
    <cellStyle name="Вычисление 2 5" xfId="919"/>
    <cellStyle name="Вычисление 2 5 2" xfId="1556"/>
    <cellStyle name="Вычисление 2 5 3" xfId="2113"/>
    <cellStyle name="Вычисление 2 6" xfId="1422"/>
    <cellStyle name="Вычисление 2 7" xfId="1438"/>
    <cellStyle name="Вычисление 2 8" xfId="2606"/>
    <cellStyle name="Гиперссылка 2" xfId="137"/>
    <cellStyle name="Гиперссылка 3" xfId="822"/>
    <cellStyle name="Граница" xfId="47"/>
    <cellStyle name="Граница 2" xfId="1082"/>
    <cellStyle name="Граница 2 2" xfId="1328"/>
    <cellStyle name="Граница 2 2 2" xfId="2508"/>
    <cellStyle name="Граница 2 3" xfId="2270"/>
    <cellStyle name="Граница 3" xfId="1072"/>
    <cellStyle name="Граница 3 2" xfId="1326"/>
    <cellStyle name="Граница 3 2 2" xfId="2506"/>
    <cellStyle name="Граница 3 3" xfId="2260"/>
    <cellStyle name="Граница 4" xfId="904"/>
    <cellStyle name="Граница 4 2" xfId="1541"/>
    <cellStyle name="Граница 4 3" xfId="2099"/>
    <cellStyle name="Граница 5" xfId="929"/>
    <cellStyle name="Граница 5 2" xfId="2123"/>
    <cellStyle name="Граница 6" xfId="1457"/>
    <cellStyle name="Граница 7" xfId="1465"/>
    <cellStyle name="Дата" xfId="138"/>
    <cellStyle name="Денежный" xfId="1" builtinId="4"/>
    <cellStyle name="Денежный 2" xfId="824"/>
    <cellStyle name="Денежный 2 2" xfId="1098"/>
    <cellStyle name="Денежный 2 2 2" xfId="1728"/>
    <cellStyle name="Денежный 2 3" xfId="935"/>
    <cellStyle name="Денежный 2 3 2" xfId="1570"/>
    <cellStyle name="Денежный 2 4" xfId="1468"/>
    <cellStyle name="Денежный 3" xfId="865"/>
    <cellStyle name="Денежный 3 2" xfId="1134"/>
    <cellStyle name="Денежный 3 2 2" xfId="1764"/>
    <cellStyle name="Денежный 3 3" xfId="975"/>
    <cellStyle name="Денежный 3 3 2" xfId="1610"/>
    <cellStyle name="Денежный 3 4" xfId="1508"/>
    <cellStyle name="Денежный 4" xfId="1001"/>
    <cellStyle name="Денежный 4 2" xfId="1636"/>
    <cellStyle name="Денежный 5" xfId="898"/>
    <cellStyle name="Денежный 5 2" xfId="1535"/>
    <cellStyle name="Денежный 6" xfId="1406"/>
    <cellStyle name="Заг." xfId="139"/>
    <cellStyle name="Заголовок 1 2" xfId="140"/>
    <cellStyle name="Заголовок 2 2" xfId="141"/>
    <cellStyle name="Заголовок 3 2" xfId="142"/>
    <cellStyle name="Заголовок 3 2 2" xfId="1053"/>
    <cellStyle name="Заголовок 3 2 2 2" xfId="1318"/>
    <cellStyle name="Заголовок 3 2 3" xfId="1069"/>
    <cellStyle name="Заголовок 3 2 3 2" xfId="1324"/>
    <cellStyle name="Заголовок 3 2 4" xfId="918"/>
    <cellStyle name="Заголовок 4 2" xfId="143"/>
    <cellStyle name="Индексы" xfId="144"/>
    <cellStyle name="Итог 2" xfId="145"/>
    <cellStyle name="Итог 2 2" xfId="896"/>
    <cellStyle name="Итог 2 2 2" xfId="1226"/>
    <cellStyle name="Итог 2 2 2 2" xfId="1401"/>
    <cellStyle name="Итог 2 2 2 2 2" xfId="2025"/>
    <cellStyle name="Итог 2 2 2 2 3" xfId="2580"/>
    <cellStyle name="Итог 2 2 2 3" xfId="1854"/>
    <cellStyle name="Итог 2 2 2 4" xfId="2409"/>
    <cellStyle name="Итог 2 2 3" xfId="1245"/>
    <cellStyle name="Итог 2 2 3 2" xfId="1405"/>
    <cellStyle name="Итог 2 2 3 2 2" xfId="2029"/>
    <cellStyle name="Итог 2 2 3 2 3" xfId="2584"/>
    <cellStyle name="Итог 2 2 3 3" xfId="1873"/>
    <cellStyle name="Итог 2 2 3 4" xfId="2428"/>
    <cellStyle name="Итог 2 2 4" xfId="1000"/>
    <cellStyle name="Итог 2 2 4 2" xfId="1635"/>
    <cellStyle name="Итог 2 2 4 3" xfId="2192"/>
    <cellStyle name="Итог 2 2 5" xfId="1309"/>
    <cellStyle name="Итог 2 2 5 2" xfId="1937"/>
    <cellStyle name="Итог 2 2 5 3" xfId="2492"/>
    <cellStyle name="Итог 2 2 6" xfId="1533"/>
    <cellStyle name="Итог 2 2 7" xfId="2093"/>
    <cellStyle name="Итог 2 2 8" xfId="2589"/>
    <cellStyle name="Итог 2 3" xfId="1060"/>
    <cellStyle name="Итог 2 3 2" xfId="1319"/>
    <cellStyle name="Итог 2 3 2 2" xfId="1946"/>
    <cellStyle name="Итог 2 3 2 3" xfId="2500"/>
    <cellStyle name="Итог 2 3 3" xfId="1693"/>
    <cellStyle name="Итог 2 3 4" xfId="2249"/>
    <cellStyle name="Итог 2 4" xfId="1068"/>
    <cellStyle name="Итог 2 4 2" xfId="1323"/>
    <cellStyle name="Итог 2 4 2 2" xfId="1950"/>
    <cellStyle name="Итог 2 4 2 3" xfId="2504"/>
    <cellStyle name="Итог 2 4 3" xfId="1701"/>
    <cellStyle name="Итог 2 4 4" xfId="2257"/>
    <cellStyle name="Итог 2 5" xfId="914"/>
    <cellStyle name="Итог 2 5 2" xfId="1551"/>
    <cellStyle name="Итог 2 5 3" xfId="2109"/>
    <cellStyle name="Итог 2 6" xfId="917"/>
    <cellStyle name="Итог 2 6 2" xfId="1554"/>
    <cellStyle name="Итог 2 6 3" xfId="2112"/>
    <cellStyle name="Итог 2 7" xfId="1429"/>
    <cellStyle name="Итог 2 8" xfId="1437"/>
    <cellStyle name="Итог 2 9" xfId="2897"/>
    <cellStyle name="Итоги" xfId="146"/>
    <cellStyle name="ИтогоАктБазЦ" xfId="147"/>
    <cellStyle name="ИтогоАктБИМ" xfId="148"/>
    <cellStyle name="ИтогоАктРесМет" xfId="149"/>
    <cellStyle name="ИтогоБазЦ" xfId="150"/>
    <cellStyle name="ИтогоБИМ" xfId="151"/>
    <cellStyle name="ИтогоРесМет" xfId="152"/>
    <cellStyle name="Контрольная ячейка 2" xfId="153"/>
    <cellStyle name="ЛокСмета" xfId="154"/>
    <cellStyle name="ЛокСмета 10" xfId="1467"/>
    <cellStyle name="ЛокСмета 2" xfId="155"/>
    <cellStyle name="ЛокСмета 2 2" xfId="831"/>
    <cellStyle name="ЛокСмета 2 2 10" xfId="2727"/>
    <cellStyle name="ЛокСмета 2 2 2" xfId="844"/>
    <cellStyle name="ЛокСмета 2 2 2 10" xfId="2747"/>
    <cellStyle name="ЛокСмета 2 2 2 2" xfId="878"/>
    <cellStyle name="ЛокСмета 2 2 2 2 2" xfId="1144"/>
    <cellStyle name="ЛокСмета 2 2 2 2 2 2" xfId="1772"/>
    <cellStyle name="ЛокСмета 2 2 2 2 2 3" xfId="2327"/>
    <cellStyle name="ЛокСмета 2 2 2 2 2 4" xfId="2791"/>
    <cellStyle name="ЛокСмета 2 2 2 2 3" xfId="1209"/>
    <cellStyle name="ЛокСмета 2 2 2 2 3 2" xfId="1384"/>
    <cellStyle name="ЛокСмета 2 2 2 2 3 2 2" xfId="2008"/>
    <cellStyle name="ЛокСмета 2 2 2 2 3 2 3" xfId="2563"/>
    <cellStyle name="ЛокСмета 2 2 2 2 3 3" xfId="1837"/>
    <cellStyle name="ЛокСмета 2 2 2 2 3 4" xfId="2392"/>
    <cellStyle name="ЛокСмета 2 2 2 2 3 5" xfId="2850"/>
    <cellStyle name="ЛокСмета 2 2 2 2 4" xfId="1228"/>
    <cellStyle name="ЛокСмета 2 2 2 2 4 2" xfId="1856"/>
    <cellStyle name="ЛокСмета 2 2 2 2 4 3" xfId="2411"/>
    <cellStyle name="ЛокСмета 2 2 2 2 4 4" xfId="2866"/>
    <cellStyle name="ЛокСмета 2 2 2 2 5" xfId="983"/>
    <cellStyle name="ЛокСмета 2 2 2 2 5 2" xfId="1618"/>
    <cellStyle name="ЛокСмета 2 2 2 2 5 3" xfId="2175"/>
    <cellStyle name="ЛокСмета 2 2 2 2 5 4" xfId="2655"/>
    <cellStyle name="ЛокСмета 2 2 2 2 6" xfId="1292"/>
    <cellStyle name="ЛокСмета 2 2 2 2 6 2" xfId="1920"/>
    <cellStyle name="ЛокСмета 2 2 2 2 6 3" xfId="2475"/>
    <cellStyle name="ЛокСмета 2 2 2 2 7" xfId="1516"/>
    <cellStyle name="ЛокСмета 2 2 2 2 8" xfId="2076"/>
    <cellStyle name="ЛокСмета 2 2 2 2 9" xfId="2880"/>
    <cellStyle name="ЛокСмета 2 2 2 3" xfId="1117"/>
    <cellStyle name="ЛокСмета 2 2 2 3 2" xfId="1747"/>
    <cellStyle name="ЛокСмета 2 2 2 3 3" xfId="2303"/>
    <cellStyle name="ЛокСмета 2 2 2 3 4" xfId="2766"/>
    <cellStyle name="ЛокСмета 2 2 2 4" xfId="1179"/>
    <cellStyle name="ЛокСмета 2 2 2 4 2" xfId="1356"/>
    <cellStyle name="ЛокСмета 2 2 2 4 2 2" xfId="1980"/>
    <cellStyle name="ЛокСмета 2 2 2 4 2 3" xfId="2535"/>
    <cellStyle name="ЛокСмета 2 2 2 4 3" xfId="1807"/>
    <cellStyle name="ЛокСмета 2 2 2 4 4" xfId="2362"/>
    <cellStyle name="ЛокСмета 2 2 2 4 5" xfId="2826"/>
    <cellStyle name="ЛокСмета 2 2 2 5" xfId="1015"/>
    <cellStyle name="ЛокСмета 2 2 2 5 2" xfId="1650"/>
    <cellStyle name="ЛокСмета 2 2 2 5 3" xfId="2206"/>
    <cellStyle name="ЛокСмета 2 2 2 5 4" xfId="2682"/>
    <cellStyle name="ЛокСмета 2 2 2 6" xfId="954"/>
    <cellStyle name="ЛокСмета 2 2 2 6 2" xfId="1589"/>
    <cellStyle name="ЛокСмета 2 2 2 6 3" xfId="2147"/>
    <cellStyle name="ЛокСмета 2 2 2 6 4" xfId="2631"/>
    <cellStyle name="ЛокСмета 2 2 2 7" xfId="1264"/>
    <cellStyle name="ЛокСмета 2 2 2 7 2" xfId="1892"/>
    <cellStyle name="ЛокСмета 2 2 2 7 3" xfId="2447"/>
    <cellStyle name="ЛокСмета 2 2 2 8" xfId="1487"/>
    <cellStyle name="ЛокСмета 2 2 2 9" xfId="2048"/>
    <cellStyle name="ЛокСмета 2 2 3" xfId="1104"/>
    <cellStyle name="ЛокСмета 2 2 3 2" xfId="1734"/>
    <cellStyle name="ЛокСмета 2 2 3 3" xfId="2290"/>
    <cellStyle name="ЛокСмета 2 2 3 4" xfId="2753"/>
    <cellStyle name="ЛокСмета 2 2 4" xfId="1166"/>
    <cellStyle name="ЛокСмета 2 2 4 2" xfId="1343"/>
    <cellStyle name="ЛокСмета 2 2 4 2 2" xfId="1967"/>
    <cellStyle name="ЛокСмета 2 2 4 2 3" xfId="2522"/>
    <cellStyle name="ЛокСмета 2 2 4 3" xfId="1794"/>
    <cellStyle name="ЛокСмета 2 2 4 4" xfId="2349"/>
    <cellStyle name="ЛокСмета 2 2 4 5" xfId="2813"/>
    <cellStyle name="ЛокСмета 2 2 5" xfId="1044"/>
    <cellStyle name="ЛокСмета 2 2 5 2" xfId="1678"/>
    <cellStyle name="ЛокСмета 2 2 5 3" xfId="2234"/>
    <cellStyle name="ЛокСмета 2 2 5 4" xfId="2706"/>
    <cellStyle name="ЛокСмета 2 2 6" xfId="941"/>
    <cellStyle name="ЛокСмета 2 2 6 2" xfId="1576"/>
    <cellStyle name="ЛокСмета 2 2 6 3" xfId="2134"/>
    <cellStyle name="ЛокСмета 2 2 6 4" xfId="2618"/>
    <cellStyle name="ЛокСмета 2 2 7" xfId="1251"/>
    <cellStyle name="ЛокСмета 2 2 7 2" xfId="1879"/>
    <cellStyle name="ЛокСмета 2 2 7 3" xfId="2434"/>
    <cellStyle name="ЛокСмета 2 2 8" xfId="1474"/>
    <cellStyle name="ЛокСмета 2 2 9" xfId="2035"/>
    <cellStyle name="ЛокСмета 2 3" xfId="843"/>
    <cellStyle name="ЛокСмета 2 3 10" xfId="2612"/>
    <cellStyle name="ЛокСмета 2 3 2" xfId="877"/>
    <cellStyle name="ЛокСмета 2 3 2 2" xfId="1143"/>
    <cellStyle name="ЛокСмета 2 3 2 2 2" xfId="1771"/>
    <cellStyle name="ЛокСмета 2 3 2 2 3" xfId="2326"/>
    <cellStyle name="ЛокСмета 2 3 2 2 4" xfId="2790"/>
    <cellStyle name="ЛокСмета 2 3 2 3" xfId="1208"/>
    <cellStyle name="ЛокСмета 2 3 2 3 2" xfId="1383"/>
    <cellStyle name="ЛокСмета 2 3 2 3 2 2" xfId="2007"/>
    <cellStyle name="ЛокСмета 2 3 2 3 2 3" xfId="2562"/>
    <cellStyle name="ЛокСмета 2 3 2 3 3" xfId="1836"/>
    <cellStyle name="ЛокСмета 2 3 2 3 4" xfId="2391"/>
    <cellStyle name="ЛокСмета 2 3 2 3 5" xfId="2849"/>
    <cellStyle name="ЛокСмета 2 3 2 4" xfId="1227"/>
    <cellStyle name="ЛокСмета 2 3 2 4 2" xfId="1855"/>
    <cellStyle name="ЛокСмета 2 3 2 4 3" xfId="2410"/>
    <cellStyle name="ЛокСмета 2 3 2 4 4" xfId="2865"/>
    <cellStyle name="ЛокСмета 2 3 2 5" xfId="982"/>
    <cellStyle name="ЛокСмета 2 3 2 5 2" xfId="1617"/>
    <cellStyle name="ЛокСмета 2 3 2 5 3" xfId="2174"/>
    <cellStyle name="ЛокСмета 2 3 2 5 4" xfId="2654"/>
    <cellStyle name="ЛокСмета 2 3 2 6" xfId="1291"/>
    <cellStyle name="ЛокСмета 2 3 2 6 2" xfId="1919"/>
    <cellStyle name="ЛокСмета 2 3 2 6 3" xfId="2474"/>
    <cellStyle name="ЛокСмета 2 3 2 7" xfId="1515"/>
    <cellStyle name="ЛокСмета 2 3 2 8" xfId="2075"/>
    <cellStyle name="ЛокСмета 2 3 2 9" xfId="2901"/>
    <cellStyle name="ЛокСмета 2 3 3" xfId="1116"/>
    <cellStyle name="ЛокСмета 2 3 3 2" xfId="1746"/>
    <cellStyle name="ЛокСмета 2 3 3 3" xfId="2302"/>
    <cellStyle name="ЛокСмета 2 3 3 4" xfId="2765"/>
    <cellStyle name="ЛокСмета 2 3 4" xfId="1178"/>
    <cellStyle name="ЛокСмета 2 3 4 2" xfId="1355"/>
    <cellStyle name="ЛокСмета 2 3 4 2 2" xfId="1979"/>
    <cellStyle name="ЛокСмета 2 3 4 2 3" xfId="2534"/>
    <cellStyle name="ЛокСмета 2 3 4 3" xfId="1806"/>
    <cellStyle name="ЛокСмета 2 3 4 4" xfId="2361"/>
    <cellStyle name="ЛокСмета 2 3 4 5" xfId="2825"/>
    <cellStyle name="ЛокСмета 2 3 5" xfId="1017"/>
    <cellStyle name="ЛокСмета 2 3 5 2" xfId="1652"/>
    <cellStyle name="ЛокСмета 2 3 5 3" xfId="2208"/>
    <cellStyle name="ЛокСмета 2 3 5 4" xfId="2684"/>
    <cellStyle name="ЛокСмета 2 3 6" xfId="953"/>
    <cellStyle name="ЛокСмета 2 3 6 2" xfId="1588"/>
    <cellStyle name="ЛокСмета 2 3 6 3" xfId="2146"/>
    <cellStyle name="ЛокСмета 2 3 6 4" xfId="2630"/>
    <cellStyle name="ЛокСмета 2 3 7" xfId="1263"/>
    <cellStyle name="ЛокСмета 2 3 7 2" xfId="1891"/>
    <cellStyle name="ЛокСмета 2 3 7 3" xfId="2446"/>
    <cellStyle name="ЛокСмета 2 3 8" xfId="1486"/>
    <cellStyle name="ЛокСмета 2 3 9" xfId="2047"/>
    <cellStyle name="ЛокСмета 2 4" xfId="1055"/>
    <cellStyle name="ЛокСмета 2 4 2" xfId="1688"/>
    <cellStyle name="ЛокСмета 2 4 3" xfId="2244"/>
    <cellStyle name="ЛокСмета 2 4 4" xfId="2716"/>
    <cellStyle name="ЛокСмета 2 5" xfId="1058"/>
    <cellStyle name="ЛокСмета 2 5 2" xfId="1691"/>
    <cellStyle name="ЛокСмета 2 5 3" xfId="2247"/>
    <cellStyle name="ЛокСмета 2 5 4" xfId="2719"/>
    <cellStyle name="ЛокСмета 2 6" xfId="1057"/>
    <cellStyle name="ЛокСмета 2 6 2" xfId="1690"/>
    <cellStyle name="ЛокСмета 2 6 3" xfId="2246"/>
    <cellStyle name="ЛокСмета 2 6 4" xfId="2718"/>
    <cellStyle name="ЛокСмета 2 7" xfId="916"/>
    <cellStyle name="ЛокСмета 2 7 2" xfId="1553"/>
    <cellStyle name="ЛокСмета 2 7 3" xfId="2111"/>
    <cellStyle name="ЛокСмета 2 7 4" xfId="2600"/>
    <cellStyle name="ЛокСмета 2 8" xfId="1434"/>
    <cellStyle name="ЛокСмета 2 9" xfId="1435"/>
    <cellStyle name="ЛокСмета 3" xfId="830"/>
    <cellStyle name="ЛокСмета 3 10" xfId="2890"/>
    <cellStyle name="ЛокСмета 3 2" xfId="845"/>
    <cellStyle name="ЛокСмета 3 2 10" xfId="1455"/>
    <cellStyle name="ЛокСмета 3 2 2" xfId="879"/>
    <cellStyle name="ЛокСмета 3 2 2 2" xfId="1145"/>
    <cellStyle name="ЛокСмета 3 2 2 2 2" xfId="1773"/>
    <cellStyle name="ЛокСмета 3 2 2 2 3" xfId="2328"/>
    <cellStyle name="ЛокСмета 3 2 2 2 4" xfId="2792"/>
    <cellStyle name="ЛокСмета 3 2 2 3" xfId="1210"/>
    <cellStyle name="ЛокСмета 3 2 2 3 2" xfId="1385"/>
    <cellStyle name="ЛокСмета 3 2 2 3 2 2" xfId="2009"/>
    <cellStyle name="ЛокСмета 3 2 2 3 2 3" xfId="2564"/>
    <cellStyle name="ЛокСмета 3 2 2 3 3" xfId="1838"/>
    <cellStyle name="ЛокСмета 3 2 2 3 4" xfId="2393"/>
    <cellStyle name="ЛокСмета 3 2 2 3 5" xfId="2851"/>
    <cellStyle name="ЛокСмета 3 2 2 4" xfId="1229"/>
    <cellStyle name="ЛокСмета 3 2 2 4 2" xfId="1857"/>
    <cellStyle name="ЛокСмета 3 2 2 4 3" xfId="2412"/>
    <cellStyle name="ЛокСмета 3 2 2 4 4" xfId="2867"/>
    <cellStyle name="ЛокСмета 3 2 2 5" xfId="984"/>
    <cellStyle name="ЛокСмета 3 2 2 5 2" xfId="1619"/>
    <cellStyle name="ЛокСмета 3 2 2 5 3" xfId="2176"/>
    <cellStyle name="ЛокСмета 3 2 2 5 4" xfId="2656"/>
    <cellStyle name="ЛокСмета 3 2 2 6" xfId="1293"/>
    <cellStyle name="ЛокСмета 3 2 2 6 2" xfId="1921"/>
    <cellStyle name="ЛокСмета 3 2 2 6 3" xfId="2476"/>
    <cellStyle name="ЛокСмета 3 2 2 7" xfId="1517"/>
    <cellStyle name="ЛокСмета 3 2 2 8" xfId="2077"/>
    <cellStyle name="ЛокСмета 3 2 2 9" xfId="2900"/>
    <cellStyle name="ЛокСмета 3 2 3" xfId="1118"/>
    <cellStyle name="ЛокСмета 3 2 3 2" xfId="1748"/>
    <cellStyle name="ЛокСмета 3 2 3 3" xfId="2304"/>
    <cellStyle name="ЛокСмета 3 2 3 4" xfId="2767"/>
    <cellStyle name="ЛокСмета 3 2 4" xfId="1180"/>
    <cellStyle name="ЛокСмета 3 2 4 2" xfId="1357"/>
    <cellStyle name="ЛокСмета 3 2 4 2 2" xfId="1981"/>
    <cellStyle name="ЛокСмета 3 2 4 2 3" xfId="2536"/>
    <cellStyle name="ЛокСмета 3 2 4 3" xfId="1808"/>
    <cellStyle name="ЛокСмета 3 2 4 4" xfId="2363"/>
    <cellStyle name="ЛокСмета 3 2 4 5" xfId="2827"/>
    <cellStyle name="ЛокСмета 3 2 5" xfId="1014"/>
    <cellStyle name="ЛокСмета 3 2 5 2" xfId="1649"/>
    <cellStyle name="ЛокСмета 3 2 5 3" xfId="2205"/>
    <cellStyle name="ЛокСмета 3 2 5 4" xfId="2681"/>
    <cellStyle name="ЛокСмета 3 2 6" xfId="955"/>
    <cellStyle name="ЛокСмета 3 2 6 2" xfId="1590"/>
    <cellStyle name="ЛокСмета 3 2 6 3" xfId="2148"/>
    <cellStyle name="ЛокСмета 3 2 6 4" xfId="2632"/>
    <cellStyle name="ЛокСмета 3 2 7" xfId="1265"/>
    <cellStyle name="ЛокСмета 3 2 7 2" xfId="1893"/>
    <cellStyle name="ЛокСмета 3 2 7 3" xfId="2448"/>
    <cellStyle name="ЛокСмета 3 2 8" xfId="1488"/>
    <cellStyle name="ЛокСмета 3 2 9" xfId="2049"/>
    <cellStyle name="ЛокСмета 3 3" xfId="1103"/>
    <cellStyle name="ЛокСмета 3 3 2" xfId="1733"/>
    <cellStyle name="ЛокСмета 3 3 3" xfId="2289"/>
    <cellStyle name="ЛокСмета 3 3 4" xfId="2752"/>
    <cellStyle name="ЛокСмета 3 4" xfId="1165"/>
    <cellStyle name="ЛокСмета 3 4 2" xfId="1342"/>
    <cellStyle name="ЛокСмета 3 4 2 2" xfId="1966"/>
    <cellStyle name="ЛокСмета 3 4 2 3" xfId="2521"/>
    <cellStyle name="ЛокСмета 3 4 3" xfId="1793"/>
    <cellStyle name="ЛокСмета 3 4 4" xfId="2348"/>
    <cellStyle name="ЛокСмета 3 4 5" xfId="2812"/>
    <cellStyle name="ЛокСмета 3 5" xfId="1020"/>
    <cellStyle name="ЛокСмета 3 5 2" xfId="1654"/>
    <cellStyle name="ЛокСмета 3 5 3" xfId="2210"/>
    <cellStyle name="ЛокСмета 3 5 4" xfId="2686"/>
    <cellStyle name="ЛокСмета 3 6" xfId="940"/>
    <cellStyle name="ЛокСмета 3 6 2" xfId="1575"/>
    <cellStyle name="ЛокСмета 3 6 3" xfId="2133"/>
    <cellStyle name="ЛокСмета 3 6 4" xfId="2617"/>
    <cellStyle name="ЛокСмета 3 7" xfId="1250"/>
    <cellStyle name="ЛокСмета 3 7 2" xfId="1878"/>
    <cellStyle name="ЛокСмета 3 7 3" xfId="2433"/>
    <cellStyle name="ЛокСмета 3 8" xfId="1473"/>
    <cellStyle name="ЛокСмета 3 9" xfId="2034"/>
    <cellStyle name="ЛокСмета 4" xfId="842"/>
    <cellStyle name="ЛокСмета 4 10" xfId="2587"/>
    <cellStyle name="ЛокСмета 4 2" xfId="876"/>
    <cellStyle name="ЛокСмета 4 2 2" xfId="1142"/>
    <cellStyle name="ЛокСмета 4 2 2 2" xfId="1770"/>
    <cellStyle name="ЛокСмета 4 2 2 3" xfId="2325"/>
    <cellStyle name="ЛокСмета 4 2 2 4" xfId="2789"/>
    <cellStyle name="ЛокСмета 4 2 3" xfId="1207"/>
    <cellStyle name="ЛокСмета 4 2 3 2" xfId="1382"/>
    <cellStyle name="ЛокСмета 4 2 3 2 2" xfId="2006"/>
    <cellStyle name="ЛокСмета 4 2 3 2 3" xfId="2561"/>
    <cellStyle name="ЛокСмета 4 2 3 3" xfId="1835"/>
    <cellStyle name="ЛокСмета 4 2 3 4" xfId="2390"/>
    <cellStyle name="ЛокСмета 4 2 3 5" xfId="2848"/>
    <cellStyle name="ЛокСмета 4 2 4" xfId="1080"/>
    <cellStyle name="ЛокСмета 4 2 4 2" xfId="1712"/>
    <cellStyle name="ЛокСмета 4 2 4 3" xfId="2268"/>
    <cellStyle name="ЛокСмета 4 2 4 4" xfId="2737"/>
    <cellStyle name="ЛокСмета 4 2 5" xfId="981"/>
    <cellStyle name="ЛокСмета 4 2 5 2" xfId="1616"/>
    <cellStyle name="ЛокСмета 4 2 5 3" xfId="2173"/>
    <cellStyle name="ЛокСмета 4 2 5 4" xfId="2653"/>
    <cellStyle name="ЛокСмета 4 2 6" xfId="1290"/>
    <cellStyle name="ЛокСмета 4 2 6 2" xfId="1918"/>
    <cellStyle name="ЛокСмета 4 2 6 3" xfId="2473"/>
    <cellStyle name="ЛокСмета 4 2 7" xfId="1514"/>
    <cellStyle name="ЛокСмета 4 2 8" xfId="2074"/>
    <cellStyle name="ЛокСмета 4 2 9" xfId="2669"/>
    <cellStyle name="ЛокСмета 4 3" xfId="1115"/>
    <cellStyle name="ЛокСмета 4 3 2" xfId="1745"/>
    <cellStyle name="ЛокСмета 4 3 3" xfId="2301"/>
    <cellStyle name="ЛокСмета 4 3 4" xfId="2764"/>
    <cellStyle name="ЛокСмета 4 4" xfId="1177"/>
    <cellStyle name="ЛокСмета 4 4 2" xfId="1354"/>
    <cellStyle name="ЛокСмета 4 4 2 2" xfId="1978"/>
    <cellStyle name="ЛокСмета 4 4 2 3" xfId="2533"/>
    <cellStyle name="ЛокСмета 4 4 3" xfId="1805"/>
    <cellStyle name="ЛокСмета 4 4 4" xfId="2360"/>
    <cellStyle name="ЛокСмета 4 4 5" xfId="2824"/>
    <cellStyle name="ЛокСмета 4 5" xfId="1094"/>
    <cellStyle name="ЛокСмета 4 5 2" xfId="1725"/>
    <cellStyle name="ЛокСмета 4 5 3" xfId="2282"/>
    <cellStyle name="ЛокСмета 4 5 4" xfId="2744"/>
    <cellStyle name="ЛокСмета 4 6" xfId="952"/>
    <cellStyle name="ЛокСмета 4 6 2" xfId="1587"/>
    <cellStyle name="ЛокСмета 4 6 3" xfId="2145"/>
    <cellStyle name="ЛокСмета 4 6 4" xfId="2629"/>
    <cellStyle name="ЛокСмета 4 7" xfId="1262"/>
    <cellStyle name="ЛокСмета 4 7 2" xfId="1890"/>
    <cellStyle name="ЛокСмета 4 7 3" xfId="2445"/>
    <cellStyle name="ЛокСмета 4 8" xfId="1485"/>
    <cellStyle name="ЛокСмета 4 9" xfId="2046"/>
    <cellStyle name="ЛокСмета 5" xfId="1054"/>
    <cellStyle name="ЛокСмета 5 2" xfId="1687"/>
    <cellStyle name="ЛокСмета 5 3" xfId="2243"/>
    <cellStyle name="ЛокСмета 5 4" xfId="2715"/>
    <cellStyle name="ЛокСмета 6" xfId="1059"/>
    <cellStyle name="ЛокСмета 6 2" xfId="1692"/>
    <cellStyle name="ЛокСмета 6 3" xfId="2248"/>
    <cellStyle name="ЛокСмета 6 4" xfId="2720"/>
    <cellStyle name="ЛокСмета 7" xfId="1056"/>
    <cellStyle name="ЛокСмета 7 2" xfId="1689"/>
    <cellStyle name="ЛокСмета 7 3" xfId="2245"/>
    <cellStyle name="ЛокСмета 7 4" xfId="2717"/>
    <cellStyle name="ЛокСмета 8" xfId="915"/>
    <cellStyle name="ЛокСмета 8 2" xfId="1552"/>
    <cellStyle name="ЛокСмета 8 3" xfId="2110"/>
    <cellStyle name="ЛокСмета 8 4" xfId="2599"/>
    <cellStyle name="ЛокСмета 9" xfId="1433"/>
    <cellStyle name="ЛокСмета_Образцы КС-3 Акт осмотра, справка, ведомость,акт" xfId="156"/>
    <cellStyle name="ЛокСмМТСН" xfId="157"/>
    <cellStyle name="М29" xfId="158"/>
    <cellStyle name="Название 2" xfId="159"/>
    <cellStyle name="Нейтральный 2" xfId="160"/>
    <cellStyle name="ОбСмета" xfId="161"/>
    <cellStyle name="Обычный" xfId="0" builtinId="0"/>
    <cellStyle name="Обычный 10" xfId="54"/>
    <cellStyle name="Обычный 11" xfId="162"/>
    <cellStyle name="Обычный 11 2" xfId="163"/>
    <cellStyle name="Обычный 11_без ВЫПОЛНЕНИЕ ИЮНЬ ПС САДОВАЯ ИЗМЕН 16" xfId="164"/>
    <cellStyle name="Обычный 12" xfId="165"/>
    <cellStyle name="Обычный 12 2" xfId="166"/>
    <cellStyle name="Обычный 12_без ВЫПОЛНЕНИЕ ИЮНЬ ПС САДОВАЯ ИЗМЕН 16" xfId="167"/>
    <cellStyle name="Обычный 13" xfId="168"/>
    <cellStyle name="Обычный 13 10" xfId="169"/>
    <cellStyle name="Обычный 13 10 2" xfId="170"/>
    <cellStyle name="Обычный 13 10 3" xfId="171"/>
    <cellStyle name="Обычный 13 10_без ВЫПОЛНЕНИЕ ИЮНЬ ПС САДОВАЯ ИЗМЕН 16" xfId="172"/>
    <cellStyle name="Обычный 13 11" xfId="173"/>
    <cellStyle name="Обычный 13 11 2" xfId="174"/>
    <cellStyle name="Обычный 13 11 3" xfId="175"/>
    <cellStyle name="Обычный 13 11_без ВЫПОЛНЕНИЕ ИЮНЬ ПС САДОВАЯ ИЗМЕН 16" xfId="176"/>
    <cellStyle name="Обычный 13 12" xfId="177"/>
    <cellStyle name="Обычный 13 12 2" xfId="178"/>
    <cellStyle name="Обычный 13 12 3" xfId="179"/>
    <cellStyle name="Обычный 13 12_без ВЫПОЛНЕНИЕ ИЮНЬ ПС САДОВАЯ ИЗМЕН 16" xfId="180"/>
    <cellStyle name="Обычный 13 13" xfId="181"/>
    <cellStyle name="Обычный 13 13 2" xfId="182"/>
    <cellStyle name="Обычный 13 13 3" xfId="183"/>
    <cellStyle name="Обычный 13 13_без ВЫПОЛНЕНИЕ ИЮНЬ ПС САДОВАЯ ИЗМЕН 16" xfId="184"/>
    <cellStyle name="Обычный 13 14" xfId="185"/>
    <cellStyle name="Обычный 13 14 2" xfId="186"/>
    <cellStyle name="Обычный 13 14 3" xfId="187"/>
    <cellStyle name="Обычный 13 14_без ВЫПОЛНЕНИЕ ИЮНЬ ПС САДОВАЯ ИЗМЕН 16" xfId="188"/>
    <cellStyle name="Обычный 13 15" xfId="189"/>
    <cellStyle name="Обычный 13 15 2" xfId="190"/>
    <cellStyle name="Обычный 13 15 3" xfId="191"/>
    <cellStyle name="Обычный 13 15_без ВЫПОЛНЕНИЕ ИЮНЬ ПС САДОВАЯ ИЗМЕН 16" xfId="192"/>
    <cellStyle name="Обычный 13 16" xfId="193"/>
    <cellStyle name="Обычный 13 17" xfId="194"/>
    <cellStyle name="Обычный 13 18" xfId="195"/>
    <cellStyle name="Обычный 13 19" xfId="196"/>
    <cellStyle name="Обычный 13 2" xfId="197"/>
    <cellStyle name="Обычный 13 2 2" xfId="198"/>
    <cellStyle name="Обычный 13 2 3" xfId="199"/>
    <cellStyle name="Обычный 13 2_без ВЫПОЛНЕНИЕ ИЮНЬ ПС САДОВАЯ ИЗМЕН 16" xfId="200"/>
    <cellStyle name="Обычный 13 3" xfId="201"/>
    <cellStyle name="Обычный 13 3 2" xfId="202"/>
    <cellStyle name="Обычный 13 3 3" xfId="203"/>
    <cellStyle name="Обычный 13 3_без ВЫПОЛНЕНИЕ ИЮНЬ ПС САДОВАЯ ИЗМЕН 16" xfId="204"/>
    <cellStyle name="Обычный 13 4" xfId="205"/>
    <cellStyle name="Обычный 13 4 2" xfId="206"/>
    <cellStyle name="Обычный 13 4 3" xfId="207"/>
    <cellStyle name="Обычный 13 4_без ВЫПОЛНЕНИЕ ИЮНЬ ПС САДОВАЯ ИЗМЕН 16" xfId="208"/>
    <cellStyle name="Обычный 13 5" xfId="209"/>
    <cellStyle name="Обычный 13 5 2" xfId="210"/>
    <cellStyle name="Обычный 13 5 3" xfId="211"/>
    <cellStyle name="Обычный 13 5_без ВЫПОЛНЕНИЕ ИЮНЬ ПС САДОВАЯ ИЗМЕН 16" xfId="212"/>
    <cellStyle name="Обычный 13 6" xfId="213"/>
    <cellStyle name="Обычный 13 6 2" xfId="214"/>
    <cellStyle name="Обычный 13 6 3" xfId="215"/>
    <cellStyle name="Обычный 13 6_без ВЫПОЛНЕНИЕ ИЮНЬ ПС САДОВАЯ ИЗМЕН 16" xfId="216"/>
    <cellStyle name="Обычный 13 7" xfId="217"/>
    <cellStyle name="Обычный 13 7 2" xfId="218"/>
    <cellStyle name="Обычный 13 7 3" xfId="219"/>
    <cellStyle name="Обычный 13 7_без ВЫПОЛНЕНИЕ ИЮНЬ ПС САДОВАЯ ИЗМЕН 16" xfId="220"/>
    <cellStyle name="Обычный 13 8" xfId="221"/>
    <cellStyle name="Обычный 13 8 2" xfId="222"/>
    <cellStyle name="Обычный 13 8 3" xfId="223"/>
    <cellStyle name="Обычный 13 8_без ВЫПОЛНЕНИЕ ИЮНЬ ПС САДОВАЯ ИЗМЕН 16" xfId="224"/>
    <cellStyle name="Обычный 13 9" xfId="225"/>
    <cellStyle name="Обычный 13 9 2" xfId="226"/>
    <cellStyle name="Обычный 13 9 3" xfId="227"/>
    <cellStyle name="Обычный 13 9_без ВЫПОЛНЕНИЕ ИЮНЬ ПС САДОВАЯ ИЗМЕН 16" xfId="228"/>
    <cellStyle name="Обычный 13_ВЫПОЛНЕНИЕ  АПР ПС САДОВ ИЗМЕН2" xfId="229"/>
    <cellStyle name="Обычный 14" xfId="230"/>
    <cellStyle name="Обычный 14 2" xfId="231"/>
    <cellStyle name="Обычный 14_ВЫПОЛНЕНИЕ  АПР ПС САДОВ ИЗМЕН2" xfId="232"/>
    <cellStyle name="Обычный 15" xfId="233"/>
    <cellStyle name="Обычный 16" xfId="234"/>
    <cellStyle name="Обычный 17" xfId="235"/>
    <cellStyle name="Обычный 17 2" xfId="236"/>
    <cellStyle name="Обычный 17 3" xfId="237"/>
    <cellStyle name="Обычный 17 4" xfId="238"/>
    <cellStyle name="Обычный 17 4 2" xfId="239"/>
    <cellStyle name="Обычный 17_ВЫПОЛНЕНИЕ  АПР ПС САДОВ ИЗМЕН2" xfId="240"/>
    <cellStyle name="Обычный 18" xfId="241"/>
    <cellStyle name="Обычный 18 2" xfId="242"/>
    <cellStyle name="Обычный 18_Образцы КС-3 Акт осмотра, справка, ведомость,акт" xfId="243"/>
    <cellStyle name="Обычный 19" xfId="244"/>
    <cellStyle name="Обычный 2" xfId="48"/>
    <cellStyle name="Обычный 2 10" xfId="245"/>
    <cellStyle name="Обычный 2 10 10" xfId="246"/>
    <cellStyle name="Обычный 2 10 10 2" xfId="247"/>
    <cellStyle name="Обычный 2 10 10 3" xfId="248"/>
    <cellStyle name="Обычный 2 10 10_без ВЫПОЛНЕНИЕ ИЮНЬ ПС САДОВАЯ ИЗМЕН 16" xfId="249"/>
    <cellStyle name="Обычный 2 10 11" xfId="250"/>
    <cellStyle name="Обычный 2 10 11 2" xfId="251"/>
    <cellStyle name="Обычный 2 10 11 3" xfId="252"/>
    <cellStyle name="Обычный 2 10 11_без ВЫПОЛНЕНИЕ ИЮНЬ ПС САДОВАЯ ИЗМЕН 16" xfId="253"/>
    <cellStyle name="Обычный 2 10 12" xfId="254"/>
    <cellStyle name="Обычный 2 10 12 2" xfId="255"/>
    <cellStyle name="Обычный 2 10 12 3" xfId="256"/>
    <cellStyle name="Обычный 2 10 12_без ВЫПОЛНЕНИЕ ИЮНЬ ПС САДОВАЯ ИЗМЕН 16" xfId="257"/>
    <cellStyle name="Обычный 2 10 13" xfId="258"/>
    <cellStyle name="Обычный 2 10 13 2" xfId="259"/>
    <cellStyle name="Обычный 2 10 13 3" xfId="260"/>
    <cellStyle name="Обычный 2 10 13_без ВЫПОЛНЕНИЕ ИЮНЬ ПС САДОВАЯ ИЗМЕН 16" xfId="261"/>
    <cellStyle name="Обычный 2 10 14" xfId="262"/>
    <cellStyle name="Обычный 2 10 14 2" xfId="263"/>
    <cellStyle name="Обычный 2 10 14 3" xfId="264"/>
    <cellStyle name="Обычный 2 10 14_без ВЫПОЛНЕНИЕ ИЮНЬ ПС САДОВАЯ ИЗМЕН 16" xfId="265"/>
    <cellStyle name="Обычный 2 10 15" xfId="266"/>
    <cellStyle name="Обычный 2 10 15 2" xfId="267"/>
    <cellStyle name="Обычный 2 10 15 3" xfId="268"/>
    <cellStyle name="Обычный 2 10 15_без ВЫПОЛНЕНИЕ ИЮНЬ ПС САДОВАЯ ИЗМЕН 16" xfId="269"/>
    <cellStyle name="Обычный 2 10 16" xfId="270"/>
    <cellStyle name="Обычный 2 10 17" xfId="271"/>
    <cellStyle name="Обычный 2 10 18" xfId="272"/>
    <cellStyle name="Обычный 2 10 19" xfId="273"/>
    <cellStyle name="Обычный 2 10 2" xfId="274"/>
    <cellStyle name="Обычный 2 10 2 2" xfId="275"/>
    <cellStyle name="Обычный 2 10 2 3" xfId="276"/>
    <cellStyle name="Обычный 2 10 2_без ВЫПОЛНЕНИЕ ИЮНЬ ПС САДОВАЯ ИЗМЕН 16" xfId="277"/>
    <cellStyle name="Обычный 2 10 3" xfId="278"/>
    <cellStyle name="Обычный 2 10 3 2" xfId="279"/>
    <cellStyle name="Обычный 2 10 3 3" xfId="280"/>
    <cellStyle name="Обычный 2 10 3_без ВЫПОЛНЕНИЕ ИЮНЬ ПС САДОВАЯ ИЗМЕН 16" xfId="281"/>
    <cellStyle name="Обычный 2 10 4" xfId="282"/>
    <cellStyle name="Обычный 2 10 4 2" xfId="283"/>
    <cellStyle name="Обычный 2 10 4 3" xfId="284"/>
    <cellStyle name="Обычный 2 10 4_без ВЫПОЛНЕНИЕ ИЮНЬ ПС САДОВАЯ ИЗМЕН 16" xfId="285"/>
    <cellStyle name="Обычный 2 10 5" xfId="286"/>
    <cellStyle name="Обычный 2 10 5 2" xfId="287"/>
    <cellStyle name="Обычный 2 10 5 3" xfId="288"/>
    <cellStyle name="Обычный 2 10 5_без ВЫПОЛНЕНИЕ ИЮНЬ ПС САДОВАЯ ИЗМЕН 16" xfId="289"/>
    <cellStyle name="Обычный 2 10 6" xfId="290"/>
    <cellStyle name="Обычный 2 10 6 2" xfId="291"/>
    <cellStyle name="Обычный 2 10 6 3" xfId="292"/>
    <cellStyle name="Обычный 2 10 6_без ВЫПОЛНЕНИЕ ИЮНЬ ПС САДОВАЯ ИЗМЕН 16" xfId="293"/>
    <cellStyle name="Обычный 2 10 7" xfId="294"/>
    <cellStyle name="Обычный 2 10 7 2" xfId="295"/>
    <cellStyle name="Обычный 2 10 7 3" xfId="296"/>
    <cellStyle name="Обычный 2 10 7_без ВЫПОЛНЕНИЕ ИЮНЬ ПС САДОВАЯ ИЗМЕН 16" xfId="297"/>
    <cellStyle name="Обычный 2 10 8" xfId="298"/>
    <cellStyle name="Обычный 2 10 8 2" xfId="299"/>
    <cellStyle name="Обычный 2 10 8 3" xfId="300"/>
    <cellStyle name="Обычный 2 10 8_без ВЫПОЛНЕНИЕ ИЮНЬ ПС САДОВАЯ ИЗМЕН 16" xfId="301"/>
    <cellStyle name="Обычный 2 10 9" xfId="302"/>
    <cellStyle name="Обычный 2 10 9 2" xfId="303"/>
    <cellStyle name="Обычный 2 10 9 3" xfId="304"/>
    <cellStyle name="Обычный 2 10 9_без ВЫПОЛНЕНИЕ ИЮНЬ ПС САДОВАЯ ИЗМЕН 16" xfId="305"/>
    <cellStyle name="Обычный 2 10_ВЫПОЛНЕНИЕ  АПР ПС САДОВ ИЗМЕН2" xfId="306"/>
    <cellStyle name="Обычный 2 11" xfId="307"/>
    <cellStyle name="Обычный 2 12" xfId="308"/>
    <cellStyle name="Обычный 2 13" xfId="309"/>
    <cellStyle name="Обычный 2 14" xfId="310"/>
    <cellStyle name="Обычный 2 15" xfId="311"/>
    <cellStyle name="Обычный 2 15 2" xfId="312"/>
    <cellStyle name="Обычный 2 15 3" xfId="313"/>
    <cellStyle name="Обычный 2 15_без ВЫПОЛНЕНИЕ ИЮНЬ ПС САДОВАЯ ИЗМЕН 16" xfId="314"/>
    <cellStyle name="Обычный 2 16" xfId="315"/>
    <cellStyle name="Обычный 2 17" xfId="316"/>
    <cellStyle name="Обычный 2 18" xfId="317"/>
    <cellStyle name="Обычный 2 19" xfId="318"/>
    <cellStyle name="Обычный 2 19 2" xfId="319"/>
    <cellStyle name="Обычный 2 19_без ВЫПОЛНЕНИЕ ИЮНЬ ПС САДОВАЯ ИЗМЕН 16" xfId="320"/>
    <cellStyle name="Обычный 2 2" xfId="321"/>
    <cellStyle name="Обычный 2 2 10" xfId="322"/>
    <cellStyle name="Обычный 2 2 10 2" xfId="323"/>
    <cellStyle name="Обычный 2 2 10 3" xfId="324"/>
    <cellStyle name="Обычный 2 2 10 4" xfId="325"/>
    <cellStyle name="Обычный 2 2 10_без ВЫПОЛНЕНИЕ ИЮНЬ ПС САДОВАЯ ИЗМЕН 16" xfId="326"/>
    <cellStyle name="Обычный 2 2 11" xfId="327"/>
    <cellStyle name="Обычный 2 2 11 2" xfId="328"/>
    <cellStyle name="Обычный 2 2 11 3" xfId="329"/>
    <cellStyle name="Обычный 2 2 11_без ВЫПОЛНЕНИЕ ИЮНЬ ПС САДОВАЯ ИЗМЕН 16" xfId="330"/>
    <cellStyle name="Обычный 2 2 12" xfId="331"/>
    <cellStyle name="Обычный 2 2 12 2" xfId="332"/>
    <cellStyle name="Обычный 2 2 12 3" xfId="333"/>
    <cellStyle name="Обычный 2 2 12_без ВЫПОЛНЕНИЕ ИЮНЬ ПС САДОВАЯ ИЗМЕН 16" xfId="334"/>
    <cellStyle name="Обычный 2 2 13" xfId="335"/>
    <cellStyle name="Обычный 2 2 13 2" xfId="336"/>
    <cellStyle name="Обычный 2 2 13 3" xfId="337"/>
    <cellStyle name="Обычный 2 2 13_без ВЫПОЛНЕНИЕ ИЮНЬ ПС САДОВАЯ ИЗМЕН 16" xfId="338"/>
    <cellStyle name="Обычный 2 2 14" xfId="339"/>
    <cellStyle name="Обычный 2 2 14 2" xfId="340"/>
    <cellStyle name="Обычный 2 2 14 3" xfId="341"/>
    <cellStyle name="Обычный 2 2 14_без ВЫПОЛНЕНИЕ ИЮНЬ ПС САДОВАЯ ИЗМЕН 16" xfId="342"/>
    <cellStyle name="Обычный 2 2 15" xfId="343"/>
    <cellStyle name="Обычный 2 2 15 2" xfId="344"/>
    <cellStyle name="Обычный 2 2 15 3" xfId="345"/>
    <cellStyle name="Обычный 2 2 15_без ВЫПОЛНЕНИЕ ИЮНЬ ПС САДОВАЯ ИЗМЕН 16" xfId="346"/>
    <cellStyle name="Обычный 2 2 16" xfId="347"/>
    <cellStyle name="Обычный 2 2 16 2" xfId="348"/>
    <cellStyle name="Обычный 2 2 16 3" xfId="349"/>
    <cellStyle name="Обычный 2 2 16_без ВЫПОЛНЕНИЕ ИЮНЬ ПС САДОВАЯ ИЗМЕН 16" xfId="350"/>
    <cellStyle name="Обычный 2 2 17" xfId="351"/>
    <cellStyle name="Обычный 2 2 18" xfId="352"/>
    <cellStyle name="Обычный 2 2 19" xfId="353"/>
    <cellStyle name="Обычный 2 2 2" xfId="354"/>
    <cellStyle name="Обычный 2 2 2 2" xfId="355"/>
    <cellStyle name="Обычный 2 2 2 2 2" xfId="356"/>
    <cellStyle name="Обычный 2 2 2 2_без ВЫПОЛНЕНИЕ ИЮНЬ ПС САДОВАЯ ИЗМЕН 16" xfId="357"/>
    <cellStyle name="Обычный 2 2 2 3" xfId="358"/>
    <cellStyle name="Обычный 2 2 2 4" xfId="359"/>
    <cellStyle name="Обычный 2 2 2_без ВЫПОЛНЕНИЕ ИЮНЬ ПС САДОВАЯ ИЗМЕН 16" xfId="360"/>
    <cellStyle name="Обычный 2 2 20" xfId="361"/>
    <cellStyle name="Обычный 2 2 21" xfId="362"/>
    <cellStyle name="Обычный 2 2 22" xfId="363"/>
    <cellStyle name="Обычный 2 2 22 2" xfId="364"/>
    <cellStyle name="Обычный 2 2 22 3" xfId="365"/>
    <cellStyle name="Обычный 2 2 22 4" xfId="366"/>
    <cellStyle name="Обычный 2 2 22 5" xfId="367"/>
    <cellStyle name="Обычный 2 2 22_без ВЫПОЛНЕНИЕ ИЮНЬ ПС САДОВАЯ ИЗМЕН 16" xfId="368"/>
    <cellStyle name="Обычный 2 2 23" xfId="369"/>
    <cellStyle name="Обычный 2 2 24" xfId="370"/>
    <cellStyle name="Обычный 2 2 25" xfId="371"/>
    <cellStyle name="Обычный 2 2 26" xfId="372"/>
    <cellStyle name="Обычный 2 2 27" xfId="373"/>
    <cellStyle name="Обычный 2 2 27 2" xfId="374"/>
    <cellStyle name="Обычный 2 2 27_без ВЫПОЛНЕНИЕ ИЮНЬ ПС САДОВАЯ ИЗМЕН 16" xfId="375"/>
    <cellStyle name="Обычный 2 2 28" xfId="376"/>
    <cellStyle name="Обычный 2 2 29" xfId="377"/>
    <cellStyle name="Обычный 2 2 29 2" xfId="378"/>
    <cellStyle name="Обычный 2 2 29_без ВЫПОЛНЕНИЕ ИЮНЬ ПС САДОВАЯ ИЗМЕН 16" xfId="379"/>
    <cellStyle name="Обычный 2 2 3" xfId="380"/>
    <cellStyle name="Обычный 2 2 3 2" xfId="381"/>
    <cellStyle name="Обычный 2 2 3 3" xfId="382"/>
    <cellStyle name="Обычный 2 2 3_без ВЫПОЛНЕНИЕ ИЮНЬ ПС САДОВАЯ ИЗМЕН 16" xfId="383"/>
    <cellStyle name="Обычный 2 2 30" xfId="384"/>
    <cellStyle name="Обычный 2 2 31" xfId="385"/>
    <cellStyle name="Обычный 2 2 32" xfId="386"/>
    <cellStyle name="Обычный 2 2 33" xfId="387"/>
    <cellStyle name="Обычный 2 2 34" xfId="388"/>
    <cellStyle name="Обычный 2 2 35" xfId="389"/>
    <cellStyle name="Обычный 2 2 36" xfId="390"/>
    <cellStyle name="Обычный 2 2 37" xfId="391"/>
    <cellStyle name="Обычный 2 2 38" xfId="392"/>
    <cellStyle name="Обычный 2 2 39" xfId="393"/>
    <cellStyle name="Обычный 2 2 4" xfId="394"/>
    <cellStyle name="Обычный 2 2 4 2" xfId="395"/>
    <cellStyle name="Обычный 2 2 4 3" xfId="396"/>
    <cellStyle name="Обычный 2 2 4_без ВЫПОЛНЕНИЕ ИЮНЬ ПС САДОВАЯ ИЗМЕН 16" xfId="397"/>
    <cellStyle name="Обычный 2 2 40" xfId="398"/>
    <cellStyle name="Обычный 2 2 5" xfId="399"/>
    <cellStyle name="Обычный 2 2 5 2" xfId="400"/>
    <cellStyle name="Обычный 2 2 5 3" xfId="401"/>
    <cellStyle name="Обычный 2 2 5_без ВЫПОЛНЕНИЕ ИЮНЬ ПС САДОВАЯ ИЗМЕН 16" xfId="402"/>
    <cellStyle name="Обычный 2 2 6" xfId="403"/>
    <cellStyle name="Обычный 2 2 6 2" xfId="404"/>
    <cellStyle name="Обычный 2 2 6 3" xfId="405"/>
    <cellStyle name="Обычный 2 2 6_без ВЫПОЛНЕНИЕ ИЮНЬ ПС САДОВАЯ ИЗМЕН 16" xfId="406"/>
    <cellStyle name="Обычный 2 2 7" xfId="407"/>
    <cellStyle name="Обычный 2 2 7 2" xfId="408"/>
    <cellStyle name="Обычный 2 2 7 3" xfId="409"/>
    <cellStyle name="Обычный 2 2 7_без ВЫПОЛНЕНИЕ ИЮНЬ ПС САДОВАЯ ИЗМЕН 16" xfId="410"/>
    <cellStyle name="Обычный 2 2 8" xfId="411"/>
    <cellStyle name="Обычный 2 2 8 2" xfId="412"/>
    <cellStyle name="Обычный 2 2 8 3" xfId="413"/>
    <cellStyle name="Обычный 2 2 8_без ВЫПОЛНЕНИЕ ИЮНЬ ПС САДОВАЯ ИЗМЕН 16" xfId="414"/>
    <cellStyle name="Обычный 2 2 9" xfId="415"/>
    <cellStyle name="Обычный 2 2 9 2" xfId="416"/>
    <cellStyle name="Обычный 2 2 9 3" xfId="417"/>
    <cellStyle name="Обычный 2 2 9_без ВЫПОЛНЕНИЕ ИЮНЬ ПС САДОВАЯ ИЗМЕН 16" xfId="418"/>
    <cellStyle name="Обычный 2 2_ВЫПОЛНЕНИЕ  АПР ПС САДОВ ИЗМЕН2" xfId="419"/>
    <cellStyle name="Обычный 2 20" xfId="420"/>
    <cellStyle name="Обычный 2 21" xfId="421"/>
    <cellStyle name="Обычный 2 22" xfId="422"/>
    <cellStyle name="Обычный 2 22 2" xfId="423"/>
    <cellStyle name="Обычный 2 22_ВЫПОЛНЕНИЕ  АПР ПС САДОВ ИЗМЕН2" xfId="424"/>
    <cellStyle name="Обычный 2 23" xfId="425"/>
    <cellStyle name="Обычный 2 24" xfId="426"/>
    <cellStyle name="Обычный 2 24 2" xfId="427"/>
    <cellStyle name="Обычный 2 24_ВЫПОЛНЕНИЕ  АПР ПС САДОВ ИЗМЕН2" xfId="428"/>
    <cellStyle name="Обычный 2 25" xfId="429"/>
    <cellStyle name="Обычный 2 26" xfId="430"/>
    <cellStyle name="Обычный 2 27" xfId="431"/>
    <cellStyle name="Обычный 2 28" xfId="432"/>
    <cellStyle name="Обычный 2 29" xfId="433"/>
    <cellStyle name="Обычный 2 3" xfId="434"/>
    <cellStyle name="Обычный 2 3 10" xfId="435"/>
    <cellStyle name="Обычный 2 3 10 2" xfId="436"/>
    <cellStyle name="Обычный 2 3 10 3" xfId="437"/>
    <cellStyle name="Обычный 2 3 10_без ВЫПОЛНЕНИЕ ИЮНЬ ПС САДОВАЯ ИЗМЕН 16" xfId="438"/>
    <cellStyle name="Обычный 2 3 11" xfId="439"/>
    <cellStyle name="Обычный 2 3 11 2" xfId="440"/>
    <cellStyle name="Обычный 2 3 11 3" xfId="441"/>
    <cellStyle name="Обычный 2 3 11_без ВЫПОЛНЕНИЕ ИЮНЬ ПС САДОВАЯ ИЗМЕН 16" xfId="442"/>
    <cellStyle name="Обычный 2 3 12" xfId="443"/>
    <cellStyle name="Обычный 2 3 12 2" xfId="444"/>
    <cellStyle name="Обычный 2 3 12 3" xfId="445"/>
    <cellStyle name="Обычный 2 3 12_без ВЫПОЛНЕНИЕ ИЮНЬ ПС САДОВАЯ ИЗМЕН 16" xfId="446"/>
    <cellStyle name="Обычный 2 3 13" xfId="447"/>
    <cellStyle name="Обычный 2 3 13 2" xfId="448"/>
    <cellStyle name="Обычный 2 3 13 3" xfId="449"/>
    <cellStyle name="Обычный 2 3 13_без ВЫПОЛНЕНИЕ ИЮНЬ ПС САДОВАЯ ИЗМЕН 16" xfId="450"/>
    <cellStyle name="Обычный 2 3 14" xfId="451"/>
    <cellStyle name="Обычный 2 3 14 2" xfId="452"/>
    <cellStyle name="Обычный 2 3 14 3" xfId="453"/>
    <cellStyle name="Обычный 2 3 14_без ВЫПОЛНЕНИЕ ИЮНЬ ПС САДОВАЯ ИЗМЕН 16" xfId="454"/>
    <cellStyle name="Обычный 2 3 15" xfId="455"/>
    <cellStyle name="Обычный 2 3 15 2" xfId="456"/>
    <cellStyle name="Обычный 2 3 15 3" xfId="457"/>
    <cellStyle name="Обычный 2 3 15_без ВЫПОЛНЕНИЕ ИЮНЬ ПС САДОВАЯ ИЗМЕН 16" xfId="458"/>
    <cellStyle name="Обычный 2 3 16" xfId="459"/>
    <cellStyle name="Обычный 2 3 17" xfId="460"/>
    <cellStyle name="Обычный 2 3 18" xfId="461"/>
    <cellStyle name="Обычный 2 3 19" xfId="462"/>
    <cellStyle name="Обычный 2 3 2" xfId="463"/>
    <cellStyle name="Обычный 2 3 2 2" xfId="464"/>
    <cellStyle name="Обычный 2 3 2 3" xfId="465"/>
    <cellStyle name="Обычный 2 3 2_без ВЫПОЛНЕНИЕ ИЮНЬ ПС САДОВАЯ ИЗМЕН 16" xfId="466"/>
    <cellStyle name="Обычный 2 3 3" xfId="467"/>
    <cellStyle name="Обычный 2 3 3 2" xfId="468"/>
    <cellStyle name="Обычный 2 3 3 3" xfId="469"/>
    <cellStyle name="Обычный 2 3 3_без ВЫПОЛНЕНИЕ ИЮНЬ ПС САДОВАЯ ИЗМЕН 16" xfId="470"/>
    <cellStyle name="Обычный 2 3 4" xfId="471"/>
    <cellStyle name="Обычный 2 3 4 2" xfId="472"/>
    <cellStyle name="Обычный 2 3 4 3" xfId="473"/>
    <cellStyle name="Обычный 2 3 4_без ВЫПОЛНЕНИЕ ИЮНЬ ПС САДОВАЯ ИЗМЕН 16" xfId="474"/>
    <cellStyle name="Обычный 2 3 5" xfId="475"/>
    <cellStyle name="Обычный 2 3 5 2" xfId="476"/>
    <cellStyle name="Обычный 2 3 5 3" xfId="477"/>
    <cellStyle name="Обычный 2 3 5_без ВЫПОЛНЕНИЕ ИЮНЬ ПС САДОВАЯ ИЗМЕН 16" xfId="478"/>
    <cellStyle name="Обычный 2 3 6" xfId="479"/>
    <cellStyle name="Обычный 2 3 6 2" xfId="480"/>
    <cellStyle name="Обычный 2 3 6 3" xfId="481"/>
    <cellStyle name="Обычный 2 3 6_без ВЫПОЛНЕНИЕ ИЮНЬ ПС САДОВАЯ ИЗМЕН 16" xfId="482"/>
    <cellStyle name="Обычный 2 3 7" xfId="483"/>
    <cellStyle name="Обычный 2 3 7 2" xfId="484"/>
    <cellStyle name="Обычный 2 3 7 3" xfId="485"/>
    <cellStyle name="Обычный 2 3 7_без ВЫПОЛНЕНИЕ ИЮНЬ ПС САДОВАЯ ИЗМЕН 16" xfId="486"/>
    <cellStyle name="Обычный 2 3 8" xfId="487"/>
    <cellStyle name="Обычный 2 3 8 2" xfId="488"/>
    <cellStyle name="Обычный 2 3 8 3" xfId="489"/>
    <cellStyle name="Обычный 2 3 8_без ВЫПОЛНЕНИЕ ИЮНЬ ПС САДОВАЯ ИЗМЕН 16" xfId="490"/>
    <cellStyle name="Обычный 2 3 9" xfId="491"/>
    <cellStyle name="Обычный 2 3 9 2" xfId="492"/>
    <cellStyle name="Обычный 2 3 9 3" xfId="493"/>
    <cellStyle name="Обычный 2 3 9_без ВЫПОЛНЕНИЕ ИЮНЬ ПС САДОВАЯ ИЗМЕН 16" xfId="494"/>
    <cellStyle name="Обычный 2 3_ВЫПОЛНЕНИЕ  АПР ПС САДОВ ИЗМЕН2" xfId="495"/>
    <cellStyle name="Обычный 2 30" xfId="496"/>
    <cellStyle name="Обычный 2 31" xfId="497"/>
    <cellStyle name="Обычный 2 32" xfId="498"/>
    <cellStyle name="Обычный 2 33" xfId="499"/>
    <cellStyle name="Обычный 2 34" xfId="500"/>
    <cellStyle name="Обычный 2 35" xfId="501"/>
    <cellStyle name="Обычный 2 36" xfId="502"/>
    <cellStyle name="Обычный 2 37" xfId="503"/>
    <cellStyle name="Обычный 2 38" xfId="504"/>
    <cellStyle name="Обычный 2 39" xfId="505"/>
    <cellStyle name="Обычный 2 4" xfId="506"/>
    <cellStyle name="Обычный 2 40" xfId="507"/>
    <cellStyle name="Обычный 2 5" xfId="508"/>
    <cellStyle name="Обычный 2 5 2" xfId="509"/>
    <cellStyle name="Обычный 2 5 3" xfId="510"/>
    <cellStyle name="Обычный 2 5_без ВЫПОЛНЕНИЕ ИЮНЬ ПС САДОВАЯ ИЗМЕН 16" xfId="511"/>
    <cellStyle name="Обычный 2 6" xfId="512"/>
    <cellStyle name="Обычный 2 6 10" xfId="513"/>
    <cellStyle name="Обычный 2 6 10 2" xfId="514"/>
    <cellStyle name="Обычный 2 6 10 3" xfId="515"/>
    <cellStyle name="Обычный 2 6 10 4" xfId="516"/>
    <cellStyle name="Обычный 2 6 10 5" xfId="517"/>
    <cellStyle name="Обычный 2 6 10_без ВЫПОЛНЕНИЕ ИЮНЬ ПС САДОВАЯ ИЗМЕН 16" xfId="518"/>
    <cellStyle name="Обычный 2 6 11" xfId="519"/>
    <cellStyle name="Обычный 2 6 11 2" xfId="520"/>
    <cellStyle name="Обычный 2 6 11 3" xfId="521"/>
    <cellStyle name="Обычный 2 6 11_без ВЫПОЛНЕНИЕ ИЮНЬ ПС САДОВАЯ ИЗМЕН 16" xfId="522"/>
    <cellStyle name="Обычный 2 6 12" xfId="523"/>
    <cellStyle name="Обычный 2 6 12 2" xfId="524"/>
    <cellStyle name="Обычный 2 6 12 3" xfId="525"/>
    <cellStyle name="Обычный 2 6 12_без ВЫПОЛНЕНИЕ ИЮНЬ ПС САДОВАЯ ИЗМЕН 16" xfId="526"/>
    <cellStyle name="Обычный 2 6 13" xfId="527"/>
    <cellStyle name="Обычный 2 6 13 2" xfId="528"/>
    <cellStyle name="Обычный 2 6 13 3" xfId="529"/>
    <cellStyle name="Обычный 2 6 13_без ВЫПОЛНЕНИЕ ИЮНЬ ПС САДОВАЯ ИЗМЕН 16" xfId="530"/>
    <cellStyle name="Обычный 2 6 14" xfId="531"/>
    <cellStyle name="Обычный 2 6 14 2" xfId="532"/>
    <cellStyle name="Обычный 2 6 14 3" xfId="533"/>
    <cellStyle name="Обычный 2 6 14_без ВЫПОЛНЕНИЕ ИЮНЬ ПС САДОВАЯ ИЗМЕН 16" xfId="534"/>
    <cellStyle name="Обычный 2 6 15" xfId="535"/>
    <cellStyle name="Обычный 2 6 15 2" xfId="536"/>
    <cellStyle name="Обычный 2 6 15 3" xfId="537"/>
    <cellStyle name="Обычный 2 6 15_без ВЫПОЛНЕНИЕ ИЮНЬ ПС САДОВАЯ ИЗМЕН 16" xfId="538"/>
    <cellStyle name="Обычный 2 6 16" xfId="539"/>
    <cellStyle name="Обычный 2 6 16 2" xfId="540"/>
    <cellStyle name="Обычный 2 6 16 3" xfId="541"/>
    <cellStyle name="Обычный 2 6 16_без ВЫПОЛНЕНИЕ ИЮНЬ ПС САДОВАЯ ИЗМЕН 16" xfId="542"/>
    <cellStyle name="Обычный 2 6 17" xfId="543"/>
    <cellStyle name="Обычный 2 6 18" xfId="544"/>
    <cellStyle name="Обычный 2 6 19" xfId="545"/>
    <cellStyle name="Обычный 2 6 2" xfId="546"/>
    <cellStyle name="Обычный 2 6 2 2" xfId="547"/>
    <cellStyle name="Обычный 2 6 2 3" xfId="548"/>
    <cellStyle name="Обычный 2 6 2_без ВЫПОЛНЕНИЕ ИЮНЬ ПС САДОВАЯ ИЗМЕН 16" xfId="549"/>
    <cellStyle name="Обычный 2 6 20" xfId="550"/>
    <cellStyle name="Обычный 2 6 3" xfId="551"/>
    <cellStyle name="Обычный 2 6 3 2" xfId="552"/>
    <cellStyle name="Обычный 2 6 3 3" xfId="553"/>
    <cellStyle name="Обычный 2 6 3_без ВЫПОЛНЕНИЕ ИЮНЬ ПС САДОВАЯ ИЗМЕН 16" xfId="554"/>
    <cellStyle name="Обычный 2 6 4" xfId="555"/>
    <cellStyle name="Обычный 2 6 4 2" xfId="556"/>
    <cellStyle name="Обычный 2 6 4 3" xfId="557"/>
    <cellStyle name="Обычный 2 6 4_без ВЫПОЛНЕНИЕ ИЮНЬ ПС САДОВАЯ ИЗМЕН 16" xfId="558"/>
    <cellStyle name="Обычный 2 6 5" xfId="559"/>
    <cellStyle name="Обычный 2 6 5 2" xfId="560"/>
    <cellStyle name="Обычный 2 6 5 3" xfId="561"/>
    <cellStyle name="Обычный 2 6 5_без ВЫПОЛНЕНИЕ ИЮНЬ ПС САДОВАЯ ИЗМЕН 16" xfId="562"/>
    <cellStyle name="Обычный 2 6 6" xfId="563"/>
    <cellStyle name="Обычный 2 6 6 2" xfId="564"/>
    <cellStyle name="Обычный 2 6 6 3" xfId="565"/>
    <cellStyle name="Обычный 2 6 6_без ВЫПОЛНЕНИЕ ИЮНЬ ПС САДОВАЯ ИЗМЕН 16" xfId="566"/>
    <cellStyle name="Обычный 2 6 7" xfId="567"/>
    <cellStyle name="Обычный 2 6 7 2" xfId="568"/>
    <cellStyle name="Обычный 2 6 7 3" xfId="569"/>
    <cellStyle name="Обычный 2 6 7_без ВЫПОЛНЕНИЕ ИЮНЬ ПС САДОВАЯ ИЗМЕН 16" xfId="570"/>
    <cellStyle name="Обычный 2 6 8" xfId="571"/>
    <cellStyle name="Обычный 2 6 8 2" xfId="572"/>
    <cellStyle name="Обычный 2 6 8 3" xfId="573"/>
    <cellStyle name="Обычный 2 6 8_без ВЫПОЛНЕНИЕ ИЮНЬ ПС САДОВАЯ ИЗМЕН 16" xfId="574"/>
    <cellStyle name="Обычный 2 6 9" xfId="575"/>
    <cellStyle name="Обычный 2 6 9 2" xfId="576"/>
    <cellStyle name="Обычный 2 6 9 3" xfId="577"/>
    <cellStyle name="Обычный 2 6 9_без ВЫПОЛНЕНИЕ ИЮНЬ ПС САДОВАЯ ИЗМЕН 16" xfId="578"/>
    <cellStyle name="Обычный 2 6_ВЫПОЛНЕНИЕ  АПР ПС САДОВ ИЗМЕН2" xfId="579"/>
    <cellStyle name="Обычный 2 7" xfId="580"/>
    <cellStyle name="Обычный 2 8" xfId="581"/>
    <cellStyle name="Обычный 2 9" xfId="582"/>
    <cellStyle name="Обычный 2_ВЫПОЛНЕНИЕ  АПР ПС САДОВ ИЗМЕН2" xfId="583"/>
    <cellStyle name="Обычный 20" xfId="584"/>
    <cellStyle name="Обычный 20 2" xfId="585"/>
    <cellStyle name="Обычный 20 2 2" xfId="586"/>
    <cellStyle name="Обычный 20 2 3" xfId="587"/>
    <cellStyle name="Обычный 20 2 4" xfId="588"/>
    <cellStyle name="Обычный 20 3" xfId="589"/>
    <cellStyle name="Обычный 20 3 2" xfId="590"/>
    <cellStyle name="Обычный 20 4" xfId="591"/>
    <cellStyle name="Обычный 20 5" xfId="592"/>
    <cellStyle name="Обычный 20_Образцы КС-3 Акт осмотра, справка, ведомость,акт" xfId="593"/>
    <cellStyle name="Обычный 21" xfId="594"/>
    <cellStyle name="Обычный 22" xfId="595"/>
    <cellStyle name="Обычный 22 2" xfId="596"/>
    <cellStyle name="Обычный 22 2 2" xfId="597"/>
    <cellStyle name="Обычный 22 2 3" xfId="598"/>
    <cellStyle name="Обычный 22 2 4" xfId="599"/>
    <cellStyle name="Обычный 22 3" xfId="600"/>
    <cellStyle name="Обычный 22 4" xfId="601"/>
    <cellStyle name="Обычный 22 5" xfId="602"/>
    <cellStyle name="Обычный 22_Образцы КС-3 Акт осмотра, справка, ведомость,акт" xfId="603"/>
    <cellStyle name="Обычный 23" xfId="604"/>
    <cellStyle name="Обычный 24" xfId="605"/>
    <cellStyle name="Обычный 25" xfId="606"/>
    <cellStyle name="Обычный 26" xfId="607"/>
    <cellStyle name="Обычный 27" xfId="608"/>
    <cellStyle name="Обычный 28" xfId="609"/>
    <cellStyle name="Обычный 29" xfId="610"/>
    <cellStyle name="Обычный 3" xfId="49"/>
    <cellStyle name="Обычный 3 2" xfId="611"/>
    <cellStyle name="Обычный 3 3" xfId="612"/>
    <cellStyle name="Обычный 3_ВЫПОЛНЕНИЕ  АПР ПС САДОВ ИЗМЕН2" xfId="613"/>
    <cellStyle name="Обычный 30" xfId="614"/>
    <cellStyle name="Обычный 31" xfId="615"/>
    <cellStyle name="Обычный 32" xfId="616"/>
    <cellStyle name="Обычный 33" xfId="617"/>
    <cellStyle name="Обычный 34" xfId="618"/>
    <cellStyle name="Обычный 35" xfId="619"/>
    <cellStyle name="Обычный 36" xfId="620"/>
    <cellStyle name="Обычный 37" xfId="621"/>
    <cellStyle name="Обычный 38" xfId="622"/>
    <cellStyle name="Обычный 39" xfId="623"/>
    <cellStyle name="Обычный 4" xfId="53"/>
    <cellStyle name="Обычный 4 2" xfId="50"/>
    <cellStyle name="Обычный 4 2 2" xfId="624"/>
    <cellStyle name="Обычный 4 2 2 2" xfId="625"/>
    <cellStyle name="Обычный 4 2 3" xfId="626"/>
    <cellStyle name="Обычный 4 2_Образцы КС-3 Акт осмотра, справка, ведомость,акт" xfId="627"/>
    <cellStyle name="Обычный 4 3" xfId="628"/>
    <cellStyle name="Обычный 4 3 10" xfId="629"/>
    <cellStyle name="Обычный 4 3 10 2" xfId="630"/>
    <cellStyle name="Обычный 4 3 10_5-2" xfId="631"/>
    <cellStyle name="Обычный 4 3 11" xfId="632"/>
    <cellStyle name="Обычный 4 3 11 2" xfId="633"/>
    <cellStyle name="Обычный 4 3 11_5-2" xfId="634"/>
    <cellStyle name="Обычный 4 3 12" xfId="635"/>
    <cellStyle name="Обычный 4 3 12 2" xfId="636"/>
    <cellStyle name="Обычный 4 3 12_5-2" xfId="637"/>
    <cellStyle name="Обычный 4 3 13" xfId="638"/>
    <cellStyle name="Обычный 4 3 13 2" xfId="639"/>
    <cellStyle name="Обычный 4 3 13_5-2" xfId="640"/>
    <cellStyle name="Обычный 4 3 14" xfId="641"/>
    <cellStyle name="Обычный 4 3 14 2" xfId="642"/>
    <cellStyle name="Обычный 4 3 14_5-2" xfId="643"/>
    <cellStyle name="Обычный 4 3 15" xfId="644"/>
    <cellStyle name="Обычный 4 3 2" xfId="645"/>
    <cellStyle name="Обычный 4 3 2 2" xfId="646"/>
    <cellStyle name="Обычный 4 3 2_5-2" xfId="647"/>
    <cellStyle name="Обычный 4 3 3" xfId="648"/>
    <cellStyle name="Обычный 4 3 3 2" xfId="649"/>
    <cellStyle name="Обычный 4 3 3_5-2" xfId="650"/>
    <cellStyle name="Обычный 4 3 4" xfId="651"/>
    <cellStyle name="Обычный 4 3 4 2" xfId="652"/>
    <cellStyle name="Обычный 4 3 4_5-2" xfId="653"/>
    <cellStyle name="Обычный 4 3 5" xfId="654"/>
    <cellStyle name="Обычный 4 3 5 2" xfId="655"/>
    <cellStyle name="Обычный 4 3 5_5-2" xfId="656"/>
    <cellStyle name="Обычный 4 3 6" xfId="657"/>
    <cellStyle name="Обычный 4 3 6 2" xfId="658"/>
    <cellStyle name="Обычный 4 3 6_5-2" xfId="659"/>
    <cellStyle name="Обычный 4 3 7" xfId="660"/>
    <cellStyle name="Обычный 4 3 7 2" xfId="661"/>
    <cellStyle name="Обычный 4 3 7_5-2" xfId="662"/>
    <cellStyle name="Обычный 4 3 8" xfId="663"/>
    <cellStyle name="Обычный 4 3 8 2" xfId="664"/>
    <cellStyle name="Обычный 4 3 8_5-2" xfId="665"/>
    <cellStyle name="Обычный 4 3 9" xfId="666"/>
    <cellStyle name="Обычный 4 3 9 2" xfId="667"/>
    <cellStyle name="Обычный 4 3 9_5-2" xfId="668"/>
    <cellStyle name="Обычный 4 3_5-2" xfId="669"/>
    <cellStyle name="Обычный 4 4" xfId="670"/>
    <cellStyle name="Обычный 4_5-2" xfId="671"/>
    <cellStyle name="Обычный 40" xfId="672"/>
    <cellStyle name="Обычный 41" xfId="673"/>
    <cellStyle name="Обычный 42" xfId="5"/>
    <cellStyle name="Обычный 43" xfId="674"/>
    <cellStyle name="Обычный 44" xfId="675"/>
    <cellStyle name="Обычный 45" xfId="676"/>
    <cellStyle name="Обычный 46" xfId="677"/>
    <cellStyle name="Обычный 47" xfId="678"/>
    <cellStyle name="Обычный 48" xfId="679"/>
    <cellStyle name="Обычный 49" xfId="680"/>
    <cellStyle name="Обычный 5" xfId="681"/>
    <cellStyle name="Обычный 5 2" xfId="682"/>
    <cellStyle name="Обычный 5_ВЫПОЛНЕНИЕ ИЮНЬ ПС САДОВАЯ ИЗМЕН 17" xfId="683"/>
    <cellStyle name="Обычный 50" xfId="684"/>
    <cellStyle name="Обычный 51" xfId="685"/>
    <cellStyle name="Обычный 52" xfId="686"/>
    <cellStyle name="Обычный 53" xfId="687"/>
    <cellStyle name="Обычный 54" xfId="688"/>
    <cellStyle name="Обычный 55" xfId="689"/>
    <cellStyle name="Обычный 56" xfId="690"/>
    <cellStyle name="Обычный 57" xfId="691"/>
    <cellStyle name="Обычный 58" xfId="692"/>
    <cellStyle name="Обычный 59" xfId="693"/>
    <cellStyle name="Обычный 6" xfId="694"/>
    <cellStyle name="Обычный 60" xfId="695"/>
    <cellStyle name="Обычный 61" xfId="696"/>
    <cellStyle name="Обычный 62" xfId="697"/>
    <cellStyle name="Обычный 63" xfId="698"/>
    <cellStyle name="Обычный 64" xfId="699"/>
    <cellStyle name="Обычный 65" xfId="700"/>
    <cellStyle name="Обычный 66" xfId="701"/>
    <cellStyle name="Обычный 67" xfId="702"/>
    <cellStyle name="Обычный 68" xfId="703"/>
    <cellStyle name="Обычный 69" xfId="704"/>
    <cellStyle name="Обычный 7" xfId="705"/>
    <cellStyle name="Обычный 7 2" xfId="706"/>
    <cellStyle name="Обычный 7 3" xfId="707"/>
    <cellStyle name="Обычный 7_5-2" xfId="708"/>
    <cellStyle name="Обычный 70" xfId="709"/>
    <cellStyle name="Обычный 71" xfId="867"/>
    <cellStyle name="Обычный 72" xfId="710"/>
    <cellStyle name="Обычный 73" xfId="711"/>
    <cellStyle name="Обычный 74" xfId="712"/>
    <cellStyle name="Обычный 75" xfId="713"/>
    <cellStyle name="Обычный 76" xfId="714"/>
    <cellStyle name="Обычный 77" xfId="715"/>
    <cellStyle name="Обычный 78" xfId="716"/>
    <cellStyle name="Обычный 79" xfId="717"/>
    <cellStyle name="Обычный 8" xfId="718"/>
    <cellStyle name="Обычный 80" xfId="719"/>
    <cellStyle name="Обычный 81" xfId="720"/>
    <cellStyle name="Обычный 82" xfId="868"/>
    <cellStyle name="Обычный 83" xfId="721"/>
    <cellStyle name="Обычный 84" xfId="722"/>
    <cellStyle name="Обычный 85" xfId="723"/>
    <cellStyle name="Обычный 86" xfId="724"/>
    <cellStyle name="Обычный 87" xfId="725"/>
    <cellStyle name="Обычный 88" xfId="870"/>
    <cellStyle name="Обычный 89" xfId="892"/>
    <cellStyle name="Обычный 9" xfId="726"/>
    <cellStyle name="Обычный 90" xfId="897"/>
    <cellStyle name="Обычный 91" xfId="727"/>
    <cellStyle name="Обычный 92" xfId="728"/>
    <cellStyle name="Обычный 93" xfId="729"/>
    <cellStyle name="Обычный 94" xfId="730"/>
    <cellStyle name="Обычный 96" xfId="731"/>
    <cellStyle name="Обычный 97" xfId="732"/>
    <cellStyle name="Обычный 98" xfId="733"/>
    <cellStyle name="Обычный 99" xfId="734"/>
    <cellStyle name="Обычный_Копия Протокол к договору на 18225515-1" xfId="4"/>
    <cellStyle name="Обычный_Приложения ПС 750кВ Опытная" xfId="3"/>
    <cellStyle name="Параметр" xfId="735"/>
    <cellStyle name="ПеременныеСметы" xfId="736"/>
    <cellStyle name="ПеременныеСметы 10" xfId="1461"/>
    <cellStyle name="ПеременныеСметы 2" xfId="737"/>
    <cellStyle name="ПеременныеСметы 2 2" xfId="833"/>
    <cellStyle name="ПеременныеСметы 2 2 10" xfId="2714"/>
    <cellStyle name="ПеременныеСметы 2 2 2" xfId="852"/>
    <cellStyle name="ПеременныеСметы 2 2 2 10" xfId="2892"/>
    <cellStyle name="ПеременныеСметы 2 2 2 2" xfId="882"/>
    <cellStyle name="ПеременныеСметы 2 2 2 2 2" xfId="1148"/>
    <cellStyle name="ПеременныеСметы 2 2 2 2 2 2" xfId="1776"/>
    <cellStyle name="ПеременныеСметы 2 2 2 2 2 3" xfId="2331"/>
    <cellStyle name="ПеременныеСметы 2 2 2 2 2 4" xfId="2795"/>
    <cellStyle name="ПеременныеСметы 2 2 2 2 3" xfId="1213"/>
    <cellStyle name="ПеременныеСметы 2 2 2 2 3 2" xfId="1388"/>
    <cellStyle name="ПеременныеСметы 2 2 2 2 3 2 2" xfId="2012"/>
    <cellStyle name="ПеременныеСметы 2 2 2 2 3 2 3" xfId="2567"/>
    <cellStyle name="ПеременныеСметы 2 2 2 2 3 3" xfId="1841"/>
    <cellStyle name="ПеременныеСметы 2 2 2 2 3 4" xfId="2396"/>
    <cellStyle name="ПеременныеСметы 2 2 2 2 3 5" xfId="2854"/>
    <cellStyle name="ПеременныеСметы 2 2 2 2 4" xfId="1232"/>
    <cellStyle name="ПеременныеСметы 2 2 2 2 4 2" xfId="1860"/>
    <cellStyle name="ПеременныеСметы 2 2 2 2 4 3" xfId="2415"/>
    <cellStyle name="ПеременныеСметы 2 2 2 2 4 4" xfId="2870"/>
    <cellStyle name="ПеременныеСметы 2 2 2 2 5" xfId="987"/>
    <cellStyle name="ПеременныеСметы 2 2 2 2 5 2" xfId="1622"/>
    <cellStyle name="ПеременныеСметы 2 2 2 2 5 3" xfId="2179"/>
    <cellStyle name="ПеременныеСметы 2 2 2 2 5 4" xfId="2659"/>
    <cellStyle name="ПеременныеСметы 2 2 2 2 6" xfId="1296"/>
    <cellStyle name="ПеременныеСметы 2 2 2 2 6 2" xfId="1924"/>
    <cellStyle name="ПеременныеСметы 2 2 2 2 6 3" xfId="2479"/>
    <cellStyle name="ПеременныеСметы 2 2 2 2 7" xfId="1520"/>
    <cellStyle name="ПеременныеСметы 2 2 2 2 8" xfId="2080"/>
    <cellStyle name="ПеременныеСметы 2 2 2 2 9" xfId="1426"/>
    <cellStyle name="ПеременныеСметы 2 2 2 3" xfId="1123"/>
    <cellStyle name="ПеременныеСметы 2 2 2 3 2" xfId="1753"/>
    <cellStyle name="ПеременныеСметы 2 2 2 3 3" xfId="2309"/>
    <cellStyle name="ПеременныеСметы 2 2 2 3 4" xfId="2772"/>
    <cellStyle name="ПеременныеСметы 2 2 2 4" xfId="1187"/>
    <cellStyle name="ПеременныеСметы 2 2 2 4 2" xfId="1364"/>
    <cellStyle name="ПеременныеСметы 2 2 2 4 2 2" xfId="1988"/>
    <cellStyle name="ПеременныеСметы 2 2 2 4 2 3" xfId="2543"/>
    <cellStyle name="ПеременныеСметы 2 2 2 4 3" xfId="1815"/>
    <cellStyle name="ПеременныеСметы 2 2 2 4 4" xfId="2370"/>
    <cellStyle name="ПеременныеСметы 2 2 2 4 5" xfId="2832"/>
    <cellStyle name="ПеременныеСметы 2 2 2 5" xfId="1021"/>
    <cellStyle name="ПеременныеСметы 2 2 2 5 2" xfId="1655"/>
    <cellStyle name="ПеременныеСметы 2 2 2 5 3" xfId="2211"/>
    <cellStyle name="ПеременныеСметы 2 2 2 5 4" xfId="2687"/>
    <cellStyle name="ПеременныеСметы 2 2 2 6" xfId="962"/>
    <cellStyle name="ПеременныеСметы 2 2 2 6 2" xfId="1597"/>
    <cellStyle name="ПеременныеСметы 2 2 2 6 3" xfId="2155"/>
    <cellStyle name="ПеременныеСметы 2 2 2 6 4" xfId="2638"/>
    <cellStyle name="ПеременныеСметы 2 2 2 7" xfId="1272"/>
    <cellStyle name="ПеременныеСметы 2 2 2 7 2" xfId="1900"/>
    <cellStyle name="ПеременныеСметы 2 2 2 7 3" xfId="2455"/>
    <cellStyle name="ПеременныеСметы 2 2 2 8" xfId="1495"/>
    <cellStyle name="ПеременныеСметы 2 2 2 9" xfId="2056"/>
    <cellStyle name="ПеременныеСметы 2 2 3" xfId="1106"/>
    <cellStyle name="ПеременныеСметы 2 2 3 2" xfId="1736"/>
    <cellStyle name="ПеременныеСметы 2 2 3 3" xfId="2292"/>
    <cellStyle name="ПеременныеСметы 2 2 3 4" xfId="2755"/>
    <cellStyle name="ПеременныеСметы 2 2 4" xfId="1168"/>
    <cellStyle name="ПеременныеСметы 2 2 4 2" xfId="1345"/>
    <cellStyle name="ПеременныеСметы 2 2 4 2 2" xfId="1969"/>
    <cellStyle name="ПеременныеСметы 2 2 4 2 3" xfId="2524"/>
    <cellStyle name="ПеременныеСметы 2 2 4 3" xfId="1796"/>
    <cellStyle name="ПеременныеСметы 2 2 4 4" xfId="2351"/>
    <cellStyle name="ПеременныеСметы 2 2 4 5" xfId="2815"/>
    <cellStyle name="ПеременныеСметы 2 2 5" xfId="1042"/>
    <cellStyle name="ПеременныеСметы 2 2 5 2" xfId="1676"/>
    <cellStyle name="ПеременныеСметы 2 2 5 3" xfId="2232"/>
    <cellStyle name="ПеременныеСметы 2 2 5 4" xfId="2704"/>
    <cellStyle name="ПеременныеСметы 2 2 6" xfId="943"/>
    <cellStyle name="ПеременныеСметы 2 2 6 2" xfId="1578"/>
    <cellStyle name="ПеременныеСметы 2 2 6 3" xfId="2136"/>
    <cellStyle name="ПеременныеСметы 2 2 6 4" xfId="2620"/>
    <cellStyle name="ПеременныеСметы 2 2 7" xfId="1253"/>
    <cellStyle name="ПеременныеСметы 2 2 7 2" xfId="1881"/>
    <cellStyle name="ПеременныеСметы 2 2 7 3" xfId="2436"/>
    <cellStyle name="ПеременныеСметы 2 2 8" xfId="1476"/>
    <cellStyle name="ПеременныеСметы 2 2 9" xfId="2037"/>
    <cellStyle name="ПеременныеСметы 2 3" xfId="851"/>
    <cellStyle name="ПеременныеСметы 2 3 10" xfId="2730"/>
    <cellStyle name="ПеременныеСметы 2 3 2" xfId="881"/>
    <cellStyle name="ПеременныеСметы 2 3 2 2" xfId="1147"/>
    <cellStyle name="ПеременныеСметы 2 3 2 2 2" xfId="1775"/>
    <cellStyle name="ПеременныеСметы 2 3 2 2 3" xfId="2330"/>
    <cellStyle name="ПеременныеСметы 2 3 2 2 4" xfId="2794"/>
    <cellStyle name="ПеременныеСметы 2 3 2 3" xfId="1212"/>
    <cellStyle name="ПеременныеСметы 2 3 2 3 2" xfId="1387"/>
    <cellStyle name="ПеременныеСметы 2 3 2 3 2 2" xfId="2011"/>
    <cellStyle name="ПеременныеСметы 2 3 2 3 2 3" xfId="2566"/>
    <cellStyle name="ПеременныеСметы 2 3 2 3 3" xfId="1840"/>
    <cellStyle name="ПеременныеСметы 2 3 2 3 4" xfId="2395"/>
    <cellStyle name="ПеременныеСметы 2 3 2 3 5" xfId="2853"/>
    <cellStyle name="ПеременныеСметы 2 3 2 4" xfId="1231"/>
    <cellStyle name="ПеременныеСметы 2 3 2 4 2" xfId="1859"/>
    <cellStyle name="ПеременныеСметы 2 3 2 4 3" xfId="2414"/>
    <cellStyle name="ПеременныеСметы 2 3 2 4 4" xfId="2869"/>
    <cellStyle name="ПеременныеСметы 2 3 2 5" xfId="986"/>
    <cellStyle name="ПеременныеСметы 2 3 2 5 2" xfId="1621"/>
    <cellStyle name="ПеременныеСметы 2 3 2 5 3" xfId="2178"/>
    <cellStyle name="ПеременныеСметы 2 3 2 5 4" xfId="2658"/>
    <cellStyle name="ПеременныеСметы 2 3 2 6" xfId="1295"/>
    <cellStyle name="ПеременныеСметы 2 3 2 6 2" xfId="1923"/>
    <cellStyle name="ПеременныеСметы 2 3 2 6 3" xfId="2478"/>
    <cellStyle name="ПеременныеСметы 2 3 2 7" xfId="1519"/>
    <cellStyle name="ПеременныеСметы 2 3 2 8" xfId="2079"/>
    <cellStyle name="ПеременныеСметы 2 3 2 9" xfId="2590"/>
    <cellStyle name="ПеременныеСметы 2 3 3" xfId="1122"/>
    <cellStyle name="ПеременныеСметы 2 3 3 2" xfId="1752"/>
    <cellStyle name="ПеременныеСметы 2 3 3 3" xfId="2308"/>
    <cellStyle name="ПеременныеСметы 2 3 3 4" xfId="2771"/>
    <cellStyle name="ПеременныеСметы 2 3 4" xfId="1186"/>
    <cellStyle name="ПеременныеСметы 2 3 4 2" xfId="1363"/>
    <cellStyle name="ПеременныеСметы 2 3 4 2 2" xfId="1987"/>
    <cellStyle name="ПеременныеСметы 2 3 4 2 3" xfId="2542"/>
    <cellStyle name="ПеременныеСметы 2 3 4 3" xfId="1814"/>
    <cellStyle name="ПеременныеСметы 2 3 4 4" xfId="2369"/>
    <cellStyle name="ПеременныеСметы 2 3 4 5" xfId="2831"/>
    <cellStyle name="ПеременныеСметы 2 3 5" xfId="1022"/>
    <cellStyle name="ПеременныеСметы 2 3 5 2" xfId="1656"/>
    <cellStyle name="ПеременныеСметы 2 3 5 3" xfId="2212"/>
    <cellStyle name="ПеременныеСметы 2 3 5 4" xfId="2688"/>
    <cellStyle name="ПеременныеСметы 2 3 6" xfId="961"/>
    <cellStyle name="ПеременныеСметы 2 3 6 2" xfId="1596"/>
    <cellStyle name="ПеременныеСметы 2 3 6 3" xfId="2154"/>
    <cellStyle name="ПеременныеСметы 2 3 6 4" xfId="2637"/>
    <cellStyle name="ПеременныеСметы 2 3 7" xfId="1271"/>
    <cellStyle name="ПеременныеСметы 2 3 7 2" xfId="1899"/>
    <cellStyle name="ПеременныеСметы 2 3 7 3" xfId="2454"/>
    <cellStyle name="ПеременныеСметы 2 3 8" xfId="1494"/>
    <cellStyle name="ПеременныеСметы 2 3 9" xfId="2055"/>
    <cellStyle name="ПеременныеСметы 2 4" xfId="1074"/>
    <cellStyle name="ПеременныеСметы 2 4 2" xfId="1706"/>
    <cellStyle name="ПеременныеСметы 2 4 3" xfId="2262"/>
    <cellStyle name="ПеременныеСметы 2 4 4" xfId="2732"/>
    <cellStyle name="ПеременныеСметы 2 5" xfId="1041"/>
    <cellStyle name="ПеременныеСметы 2 5 2" xfId="1675"/>
    <cellStyle name="ПеременныеСметы 2 5 3" xfId="2231"/>
    <cellStyle name="ПеременныеСметы 2 5 4" xfId="2703"/>
    <cellStyle name="ПеременныеСметы 2 6" xfId="1087"/>
    <cellStyle name="ПеременныеСметы 2 6 2" xfId="1718"/>
    <cellStyle name="ПеременныеСметы 2 6 3" xfId="2275"/>
    <cellStyle name="ПеременныеСметы 2 6 4" xfId="2740"/>
    <cellStyle name="ПеременныеСметы 2 7" xfId="923"/>
    <cellStyle name="ПеременныеСметы 2 7 2" xfId="1560"/>
    <cellStyle name="ПеременныеСметы 2 7 3" xfId="2117"/>
    <cellStyle name="ПеременныеСметы 2 7 4" xfId="2605"/>
    <cellStyle name="ПеременныеСметы 2 8" xfId="1448"/>
    <cellStyle name="ПеременныеСметы 2 9" xfId="1441"/>
    <cellStyle name="ПеременныеСметы 3" xfId="832"/>
    <cellStyle name="ПеременныеСметы 3 10" xfId="2887"/>
    <cellStyle name="ПеременныеСметы 3 2" xfId="853"/>
    <cellStyle name="ПеременныеСметы 3 2 10" xfId="2739"/>
    <cellStyle name="ПеременныеСметы 3 2 2" xfId="883"/>
    <cellStyle name="ПеременныеСметы 3 2 2 2" xfId="1149"/>
    <cellStyle name="ПеременныеСметы 3 2 2 2 2" xfId="1777"/>
    <cellStyle name="ПеременныеСметы 3 2 2 2 3" xfId="2332"/>
    <cellStyle name="ПеременныеСметы 3 2 2 2 4" xfId="2796"/>
    <cellStyle name="ПеременныеСметы 3 2 2 3" xfId="1214"/>
    <cellStyle name="ПеременныеСметы 3 2 2 3 2" xfId="1389"/>
    <cellStyle name="ПеременныеСметы 3 2 2 3 2 2" xfId="2013"/>
    <cellStyle name="ПеременныеСметы 3 2 2 3 2 3" xfId="2568"/>
    <cellStyle name="ПеременныеСметы 3 2 2 3 3" xfId="1842"/>
    <cellStyle name="ПеременныеСметы 3 2 2 3 4" xfId="2397"/>
    <cellStyle name="ПеременныеСметы 3 2 2 3 5" xfId="2855"/>
    <cellStyle name="ПеременныеСметы 3 2 2 4" xfId="1233"/>
    <cellStyle name="ПеременныеСметы 3 2 2 4 2" xfId="1861"/>
    <cellStyle name="ПеременныеСметы 3 2 2 4 3" xfId="2416"/>
    <cellStyle name="ПеременныеСметы 3 2 2 4 4" xfId="2871"/>
    <cellStyle name="ПеременныеСметы 3 2 2 5" xfId="988"/>
    <cellStyle name="ПеременныеСметы 3 2 2 5 2" xfId="1623"/>
    <cellStyle name="ПеременныеСметы 3 2 2 5 3" xfId="2180"/>
    <cellStyle name="ПеременныеСметы 3 2 2 5 4" xfId="2660"/>
    <cellStyle name="ПеременныеСметы 3 2 2 6" xfId="1297"/>
    <cellStyle name="ПеременныеСметы 3 2 2 6 2" xfId="1925"/>
    <cellStyle name="ПеременныеСметы 3 2 2 6 3" xfId="2480"/>
    <cellStyle name="ПеременныеСметы 3 2 2 7" xfId="1521"/>
    <cellStyle name="ПеременныеСметы 3 2 2 8" xfId="2081"/>
    <cellStyle name="ПеременныеСметы 3 2 2 9" xfId="1425"/>
    <cellStyle name="ПеременныеСметы 3 2 3" xfId="1124"/>
    <cellStyle name="ПеременныеСметы 3 2 3 2" xfId="1754"/>
    <cellStyle name="ПеременныеСметы 3 2 3 3" xfId="2310"/>
    <cellStyle name="ПеременныеСметы 3 2 3 4" xfId="2773"/>
    <cellStyle name="ПеременныеСметы 3 2 4" xfId="1188"/>
    <cellStyle name="ПеременныеСметы 3 2 4 2" xfId="1365"/>
    <cellStyle name="ПеременныеСметы 3 2 4 2 2" xfId="1989"/>
    <cellStyle name="ПеременныеСметы 3 2 4 2 3" xfId="2544"/>
    <cellStyle name="ПеременныеСметы 3 2 4 3" xfId="1816"/>
    <cellStyle name="ПеременныеСметы 3 2 4 4" xfId="2371"/>
    <cellStyle name="ПеременныеСметы 3 2 4 5" xfId="2833"/>
    <cellStyle name="ПеременныеСметы 3 2 5" xfId="1160"/>
    <cellStyle name="ПеременныеСметы 3 2 5 2" xfId="1788"/>
    <cellStyle name="ПеременныеСметы 3 2 5 3" xfId="2343"/>
    <cellStyle name="ПеременныеСметы 3 2 5 4" xfId="2807"/>
    <cellStyle name="ПеременныеСметы 3 2 6" xfId="963"/>
    <cellStyle name="ПеременныеСметы 3 2 6 2" xfId="1598"/>
    <cellStyle name="ПеременныеСметы 3 2 6 3" xfId="2156"/>
    <cellStyle name="ПеременныеСметы 3 2 6 4" xfId="2639"/>
    <cellStyle name="ПеременныеСметы 3 2 7" xfId="1273"/>
    <cellStyle name="ПеременныеСметы 3 2 7 2" xfId="1901"/>
    <cellStyle name="ПеременныеСметы 3 2 7 3" xfId="2456"/>
    <cellStyle name="ПеременныеСметы 3 2 8" xfId="1496"/>
    <cellStyle name="ПеременныеСметы 3 2 9" xfId="2057"/>
    <cellStyle name="ПеременныеСметы 3 3" xfId="1105"/>
    <cellStyle name="ПеременныеСметы 3 3 2" xfId="1735"/>
    <cellStyle name="ПеременныеСметы 3 3 3" xfId="2291"/>
    <cellStyle name="ПеременныеСметы 3 3 4" xfId="2754"/>
    <cellStyle name="ПеременныеСметы 3 4" xfId="1167"/>
    <cellStyle name="ПеременныеСметы 3 4 2" xfId="1344"/>
    <cellStyle name="ПеременныеСметы 3 4 2 2" xfId="1968"/>
    <cellStyle name="ПеременныеСметы 3 4 2 3" xfId="2523"/>
    <cellStyle name="ПеременныеСметы 3 4 3" xfId="1795"/>
    <cellStyle name="ПеременныеСметы 3 4 4" xfId="2350"/>
    <cellStyle name="ПеременныеСметы 3 4 5" xfId="2814"/>
    <cellStyle name="ПеременныеСметы 3 5" xfId="1043"/>
    <cellStyle name="ПеременныеСметы 3 5 2" xfId="1677"/>
    <cellStyle name="ПеременныеСметы 3 5 3" xfId="2233"/>
    <cellStyle name="ПеременныеСметы 3 5 4" xfId="2705"/>
    <cellStyle name="ПеременныеСметы 3 6" xfId="942"/>
    <cellStyle name="ПеременныеСметы 3 6 2" xfId="1577"/>
    <cellStyle name="ПеременныеСметы 3 6 3" xfId="2135"/>
    <cellStyle name="ПеременныеСметы 3 6 4" xfId="2619"/>
    <cellStyle name="ПеременныеСметы 3 7" xfId="1252"/>
    <cellStyle name="ПеременныеСметы 3 7 2" xfId="1880"/>
    <cellStyle name="ПеременныеСметы 3 7 3" xfId="2435"/>
    <cellStyle name="ПеременныеСметы 3 8" xfId="1475"/>
    <cellStyle name="ПеременныеСметы 3 9" xfId="2036"/>
    <cellStyle name="ПеременныеСметы 4" xfId="850"/>
    <cellStyle name="ПеременныеСметы 4 10" xfId="2891"/>
    <cellStyle name="ПеременныеСметы 4 2" xfId="880"/>
    <cellStyle name="ПеременныеСметы 4 2 2" xfId="1146"/>
    <cellStyle name="ПеременныеСметы 4 2 2 2" xfId="1774"/>
    <cellStyle name="ПеременныеСметы 4 2 2 3" xfId="2329"/>
    <cellStyle name="ПеременныеСметы 4 2 2 4" xfId="2793"/>
    <cellStyle name="ПеременныеСметы 4 2 3" xfId="1211"/>
    <cellStyle name="ПеременныеСметы 4 2 3 2" xfId="1386"/>
    <cellStyle name="ПеременныеСметы 4 2 3 2 2" xfId="2010"/>
    <cellStyle name="ПеременныеСметы 4 2 3 2 3" xfId="2565"/>
    <cellStyle name="ПеременныеСметы 4 2 3 3" xfId="1839"/>
    <cellStyle name="ПеременныеСметы 4 2 3 4" xfId="2394"/>
    <cellStyle name="ПеременныеСметы 4 2 3 5" xfId="2852"/>
    <cellStyle name="ПеременныеСметы 4 2 4" xfId="1230"/>
    <cellStyle name="ПеременныеСметы 4 2 4 2" xfId="1858"/>
    <cellStyle name="ПеременныеСметы 4 2 4 3" xfId="2413"/>
    <cellStyle name="ПеременныеСметы 4 2 4 4" xfId="2868"/>
    <cellStyle name="ПеременныеСметы 4 2 5" xfId="985"/>
    <cellStyle name="ПеременныеСметы 4 2 5 2" xfId="1620"/>
    <cellStyle name="ПеременныеСметы 4 2 5 3" xfId="2177"/>
    <cellStyle name="ПеременныеСметы 4 2 5 4" xfId="2657"/>
    <cellStyle name="ПеременныеСметы 4 2 6" xfId="1294"/>
    <cellStyle name="ПеременныеСметы 4 2 6 2" xfId="1922"/>
    <cellStyle name="ПеременныеСметы 4 2 6 3" xfId="2477"/>
    <cellStyle name="ПеременныеСметы 4 2 7" xfId="1518"/>
    <cellStyle name="ПеременныеСметы 4 2 8" xfId="2078"/>
    <cellStyle name="ПеременныеСметы 4 2 9" xfId="2864"/>
    <cellStyle name="ПеременныеСметы 4 3" xfId="1121"/>
    <cellStyle name="ПеременныеСметы 4 3 2" xfId="1751"/>
    <cellStyle name="ПеременныеСметы 4 3 3" xfId="2307"/>
    <cellStyle name="ПеременныеСметы 4 3 4" xfId="2770"/>
    <cellStyle name="ПеременныеСметы 4 4" xfId="1185"/>
    <cellStyle name="ПеременныеСметы 4 4 2" xfId="1362"/>
    <cellStyle name="ПеременныеСметы 4 4 2 2" xfId="1986"/>
    <cellStyle name="ПеременныеСметы 4 4 2 3" xfId="2541"/>
    <cellStyle name="ПеременныеСметы 4 4 3" xfId="1813"/>
    <cellStyle name="ПеременныеСметы 4 4 4" xfId="2368"/>
    <cellStyle name="ПеременныеСметы 4 4 5" xfId="2830"/>
    <cellStyle name="ПеременныеСметы 4 5" xfId="1023"/>
    <cellStyle name="ПеременныеСметы 4 5 2" xfId="1657"/>
    <cellStyle name="ПеременныеСметы 4 5 3" xfId="2213"/>
    <cellStyle name="ПеременныеСметы 4 5 4" xfId="2689"/>
    <cellStyle name="ПеременныеСметы 4 6" xfId="960"/>
    <cellStyle name="ПеременныеСметы 4 6 2" xfId="1595"/>
    <cellStyle name="ПеременныеСметы 4 6 3" xfId="2153"/>
    <cellStyle name="ПеременныеСметы 4 6 4" xfId="2636"/>
    <cellStyle name="ПеременныеСметы 4 7" xfId="1270"/>
    <cellStyle name="ПеременныеСметы 4 7 2" xfId="1898"/>
    <cellStyle name="ПеременныеСметы 4 7 3" xfId="2453"/>
    <cellStyle name="ПеременныеСметы 4 8" xfId="1493"/>
    <cellStyle name="ПеременныеСметы 4 9" xfId="2054"/>
    <cellStyle name="ПеременныеСметы 5" xfId="1073"/>
    <cellStyle name="ПеременныеСметы 5 2" xfId="1705"/>
    <cellStyle name="ПеременныеСметы 5 3" xfId="2261"/>
    <cellStyle name="ПеременныеСметы 5 4" xfId="2731"/>
    <cellStyle name="ПеременныеСметы 6" xfId="1016"/>
    <cellStyle name="ПеременныеСметы 6 2" xfId="1651"/>
    <cellStyle name="ПеременныеСметы 6 3" xfId="2207"/>
    <cellStyle name="ПеременныеСметы 6 4" xfId="2683"/>
    <cellStyle name="ПеременныеСметы 7" xfId="1071"/>
    <cellStyle name="ПеременныеСметы 7 2" xfId="1704"/>
    <cellStyle name="ПеременныеСметы 7 3" xfId="2259"/>
    <cellStyle name="ПеременныеСметы 7 4" xfId="2729"/>
    <cellStyle name="ПеременныеСметы 8" xfId="922"/>
    <cellStyle name="ПеременныеСметы 8 2" xfId="1559"/>
    <cellStyle name="ПеременныеСметы 8 3" xfId="2116"/>
    <cellStyle name="ПеременныеСметы 8 4" xfId="2604"/>
    <cellStyle name="ПеременныеСметы 9" xfId="1447"/>
    <cellStyle name="ПеременныеСметы_Образцы КС-3 Акт осмотра, справка, ведомость,акт" xfId="738"/>
    <cellStyle name="Плохой 2" xfId="739"/>
    <cellStyle name="Пояснение 2" xfId="740"/>
    <cellStyle name="Примечание 2" xfId="741"/>
    <cellStyle name="Примечание 2 2" xfId="869"/>
    <cellStyle name="Примечание 2 2 2" xfId="1201"/>
    <cellStyle name="Примечание 2 2 2 2" xfId="1377"/>
    <cellStyle name="Примечание 2 2 2 2 2" xfId="2001"/>
    <cellStyle name="Примечание 2 2 2 2 3" xfId="2556"/>
    <cellStyle name="Примечание 2 2 2 3" xfId="1829"/>
    <cellStyle name="Примечание 2 2 2 4" xfId="2384"/>
    <cellStyle name="Примечание 2 2 3" xfId="1035"/>
    <cellStyle name="Примечание 2 2 3 2" xfId="1314"/>
    <cellStyle name="Примечание 2 2 3 2 2" xfId="1941"/>
    <cellStyle name="Примечание 2 2 3 2 3" xfId="2496"/>
    <cellStyle name="Примечание 2 2 3 3" xfId="1669"/>
    <cellStyle name="Примечание 2 2 3 4" xfId="2225"/>
    <cellStyle name="Примечание 2 2 4" xfId="976"/>
    <cellStyle name="Примечание 2 2 4 2" xfId="1611"/>
    <cellStyle name="Примечание 2 2 4 3" xfId="2168"/>
    <cellStyle name="Примечание 2 2 5" xfId="1285"/>
    <cellStyle name="Примечание 2 2 5 2" xfId="1913"/>
    <cellStyle name="Примечание 2 2 5 3" xfId="2468"/>
    <cellStyle name="Примечание 2 2 6" xfId="1509"/>
    <cellStyle name="Примечание 2 2 7" xfId="2069"/>
    <cellStyle name="Примечание 2 2 8" xfId="2603"/>
    <cellStyle name="Примечание 2 3" xfId="1040"/>
    <cellStyle name="Примечание 2 3 2" xfId="1316"/>
    <cellStyle name="Примечание 2 3 2 2" xfId="1943"/>
    <cellStyle name="Примечание 2 3 2 3" xfId="2498"/>
    <cellStyle name="Примечание 2 3 3" xfId="1674"/>
    <cellStyle name="Примечание 2 3 4" xfId="2230"/>
    <cellStyle name="Примечание 2 4" xfId="1052"/>
    <cellStyle name="Примечание 2 4 2" xfId="1317"/>
    <cellStyle name="Примечание 2 4 2 2" xfId="1944"/>
    <cellStyle name="Примечание 2 4 2 3" xfId="2499"/>
    <cellStyle name="Примечание 2 4 3" xfId="1686"/>
    <cellStyle name="Примечание 2 4 4" xfId="2242"/>
    <cellStyle name="Примечание 2 5" xfId="924"/>
    <cellStyle name="Примечание 2 5 2" xfId="1561"/>
    <cellStyle name="Примечание 2 5 3" xfId="2118"/>
    <cellStyle name="Примечание 2 6" xfId="906"/>
    <cellStyle name="Примечание 2 6 2" xfId="1543"/>
    <cellStyle name="Примечание 2 6 3" xfId="2101"/>
    <cellStyle name="Примечание 2 7" xfId="1449"/>
    <cellStyle name="Примечание 2 8" xfId="1408"/>
    <cellStyle name="Примечание 2 9" xfId="1436"/>
    <cellStyle name="Процентный" xfId="2" builtinId="5"/>
    <cellStyle name="Процентный 2" xfId="825"/>
    <cellStyle name="Процентный 3" xfId="871"/>
    <cellStyle name="РесСмета" xfId="742"/>
    <cellStyle name="РесСмета 10" xfId="1442"/>
    <cellStyle name="РесСмета 2" xfId="743"/>
    <cellStyle name="РесСмета 2 2" xfId="835"/>
    <cellStyle name="РесСмета 2 2 10" xfId="1427"/>
    <cellStyle name="РесСмета 2 2 2" xfId="856"/>
    <cellStyle name="РесСмета 2 2 2 10" xfId="1945"/>
    <cellStyle name="РесСмета 2 2 2 2" xfId="886"/>
    <cellStyle name="РесСмета 2 2 2 2 2" xfId="1152"/>
    <cellStyle name="РесСмета 2 2 2 2 2 2" xfId="1780"/>
    <cellStyle name="РесСмета 2 2 2 2 2 3" xfId="2335"/>
    <cellStyle name="РесСмета 2 2 2 2 2 4" xfId="2799"/>
    <cellStyle name="РесСмета 2 2 2 2 3" xfId="1217"/>
    <cellStyle name="РесСмета 2 2 2 2 3 2" xfId="1392"/>
    <cellStyle name="РесСмета 2 2 2 2 3 2 2" xfId="2016"/>
    <cellStyle name="РесСмета 2 2 2 2 3 2 3" xfId="2571"/>
    <cellStyle name="РесСмета 2 2 2 2 3 3" xfId="1845"/>
    <cellStyle name="РесСмета 2 2 2 2 3 4" xfId="2400"/>
    <cellStyle name="РесСмета 2 2 2 2 3 5" xfId="2858"/>
    <cellStyle name="РесСмета 2 2 2 2 4" xfId="1236"/>
    <cellStyle name="РесСмета 2 2 2 2 4 2" xfId="1864"/>
    <cellStyle name="РесСмета 2 2 2 2 4 3" xfId="2419"/>
    <cellStyle name="РесСмета 2 2 2 2 4 4" xfId="2874"/>
    <cellStyle name="РесСмета 2 2 2 2 5" xfId="991"/>
    <cellStyle name="РесСмета 2 2 2 2 5 2" xfId="1626"/>
    <cellStyle name="РесСмета 2 2 2 2 5 3" xfId="2183"/>
    <cellStyle name="РесСмета 2 2 2 2 5 4" xfId="2663"/>
    <cellStyle name="РесСмета 2 2 2 2 6" xfId="1300"/>
    <cellStyle name="РесСмета 2 2 2 2 6 2" xfId="1928"/>
    <cellStyle name="РесСмета 2 2 2 2 6 3" xfId="2483"/>
    <cellStyle name="РесСмета 2 2 2 2 7" xfId="1524"/>
    <cellStyle name="РесСмета 2 2 2 2 8" xfId="2084"/>
    <cellStyle name="РесСмета 2 2 2 2 9" xfId="2884"/>
    <cellStyle name="РесСмета 2 2 2 3" xfId="1127"/>
    <cellStyle name="РесСмета 2 2 2 3 2" xfId="1757"/>
    <cellStyle name="РесСмета 2 2 2 3 3" xfId="2313"/>
    <cellStyle name="РесСмета 2 2 2 3 4" xfId="2776"/>
    <cellStyle name="РесСмета 2 2 2 4" xfId="1191"/>
    <cellStyle name="РесСмета 2 2 2 4 2" xfId="1368"/>
    <cellStyle name="РесСмета 2 2 2 4 2 2" xfId="1992"/>
    <cellStyle name="РесСмета 2 2 2 4 2 3" xfId="2547"/>
    <cellStyle name="РесСмета 2 2 2 4 3" xfId="1819"/>
    <cellStyle name="РесСмета 2 2 2 4 4" xfId="2374"/>
    <cellStyle name="РесСмета 2 2 2 4 5" xfId="2836"/>
    <cellStyle name="РесСмета 2 2 2 5" xfId="1011"/>
    <cellStyle name="РесСмета 2 2 2 5 2" xfId="1646"/>
    <cellStyle name="РесСмета 2 2 2 5 3" xfId="2202"/>
    <cellStyle name="РесСмета 2 2 2 5 4" xfId="2678"/>
    <cellStyle name="РесСмета 2 2 2 6" xfId="966"/>
    <cellStyle name="РесСмета 2 2 2 6 2" xfId="1601"/>
    <cellStyle name="РесСмета 2 2 2 6 3" xfId="2159"/>
    <cellStyle name="РесСмета 2 2 2 6 4" xfId="2642"/>
    <cellStyle name="РесСмета 2 2 2 7" xfId="1276"/>
    <cellStyle name="РесСмета 2 2 2 7 2" xfId="1904"/>
    <cellStyle name="РесСмета 2 2 2 7 3" xfId="2459"/>
    <cellStyle name="РесСмета 2 2 2 8" xfId="1499"/>
    <cellStyle name="РесСмета 2 2 2 9" xfId="2060"/>
    <cellStyle name="РесСмета 2 2 3" xfId="1108"/>
    <cellStyle name="РесСмета 2 2 3 2" xfId="1738"/>
    <cellStyle name="РесСмета 2 2 3 3" xfId="2294"/>
    <cellStyle name="РесСмета 2 2 3 4" xfId="2757"/>
    <cellStyle name="РесСмета 2 2 4" xfId="1170"/>
    <cellStyle name="РесСмета 2 2 4 2" xfId="1347"/>
    <cellStyle name="РесСмета 2 2 4 2 2" xfId="1971"/>
    <cellStyle name="РесСмета 2 2 4 2 3" xfId="2526"/>
    <cellStyle name="РесСмета 2 2 4 3" xfId="1798"/>
    <cellStyle name="РесСмета 2 2 4 4" xfId="2353"/>
    <cellStyle name="РесСмета 2 2 4 5" xfId="2817"/>
    <cellStyle name="РесСмета 2 2 5" xfId="1031"/>
    <cellStyle name="РесСмета 2 2 5 2" xfId="1665"/>
    <cellStyle name="РесСмета 2 2 5 3" xfId="2221"/>
    <cellStyle name="РесСмета 2 2 5 4" xfId="2696"/>
    <cellStyle name="РесСмета 2 2 6" xfId="945"/>
    <cellStyle name="РесСмета 2 2 6 2" xfId="1580"/>
    <cellStyle name="РесСмета 2 2 6 3" xfId="2138"/>
    <cellStyle name="РесСмета 2 2 6 4" xfId="2622"/>
    <cellStyle name="РесСмета 2 2 7" xfId="1255"/>
    <cellStyle name="РесСмета 2 2 7 2" xfId="1883"/>
    <cellStyle name="РесСмета 2 2 7 3" xfId="2438"/>
    <cellStyle name="РесСмета 2 2 8" xfId="1478"/>
    <cellStyle name="РесСмета 2 2 9" xfId="2039"/>
    <cellStyle name="РесСмета 2 3" xfId="855"/>
    <cellStyle name="РесСмета 2 3 10" xfId="1454"/>
    <cellStyle name="РесСмета 2 3 2" xfId="885"/>
    <cellStyle name="РесСмета 2 3 2 2" xfId="1151"/>
    <cellStyle name="РесСмета 2 3 2 2 2" xfId="1779"/>
    <cellStyle name="РесСмета 2 3 2 2 3" xfId="2334"/>
    <cellStyle name="РесСмета 2 3 2 2 4" xfId="2798"/>
    <cellStyle name="РесСмета 2 3 2 3" xfId="1216"/>
    <cellStyle name="РесСмета 2 3 2 3 2" xfId="1391"/>
    <cellStyle name="РесСмета 2 3 2 3 2 2" xfId="2015"/>
    <cellStyle name="РесСмета 2 3 2 3 2 3" xfId="2570"/>
    <cellStyle name="РесСмета 2 3 2 3 3" xfId="1844"/>
    <cellStyle name="РесСмета 2 3 2 3 4" xfId="2399"/>
    <cellStyle name="РесСмета 2 3 2 3 5" xfId="2857"/>
    <cellStyle name="РесСмета 2 3 2 4" xfId="1235"/>
    <cellStyle name="РесСмета 2 3 2 4 2" xfId="1863"/>
    <cellStyle name="РесСмета 2 3 2 4 3" xfId="2418"/>
    <cellStyle name="РесСмета 2 3 2 4 4" xfId="2873"/>
    <cellStyle name="РесСмета 2 3 2 5" xfId="990"/>
    <cellStyle name="РесСмета 2 3 2 5 2" xfId="1625"/>
    <cellStyle name="РесСмета 2 3 2 5 3" xfId="2182"/>
    <cellStyle name="РесСмета 2 3 2 5 4" xfId="2662"/>
    <cellStyle name="РесСмета 2 3 2 6" xfId="1299"/>
    <cellStyle name="РесСмета 2 3 2 6 2" xfId="1927"/>
    <cellStyle name="РесСмета 2 3 2 6 3" xfId="2482"/>
    <cellStyle name="РесСмета 2 3 2 7" xfId="1523"/>
    <cellStyle name="РесСмета 2 3 2 8" xfId="2083"/>
    <cellStyle name="РесСмета 2 3 2 9" xfId="2895"/>
    <cellStyle name="РесСмета 2 3 3" xfId="1126"/>
    <cellStyle name="РесСмета 2 3 3 2" xfId="1756"/>
    <cellStyle name="РесСмета 2 3 3 3" xfId="2312"/>
    <cellStyle name="РесСмета 2 3 3 4" xfId="2775"/>
    <cellStyle name="РесСмета 2 3 4" xfId="1190"/>
    <cellStyle name="РесСмета 2 3 4 2" xfId="1367"/>
    <cellStyle name="РесСмета 2 3 4 2 2" xfId="1991"/>
    <cellStyle name="РесСмета 2 3 4 2 3" xfId="2546"/>
    <cellStyle name="РесСмета 2 3 4 3" xfId="1818"/>
    <cellStyle name="РесСмета 2 3 4 4" xfId="2373"/>
    <cellStyle name="РесСмета 2 3 4 5" xfId="2835"/>
    <cellStyle name="РесСмета 2 3 5" xfId="1012"/>
    <cellStyle name="РесСмета 2 3 5 2" xfId="1647"/>
    <cellStyle name="РесСмета 2 3 5 3" xfId="2203"/>
    <cellStyle name="РесСмета 2 3 5 4" xfId="2679"/>
    <cellStyle name="РесСмета 2 3 6" xfId="965"/>
    <cellStyle name="РесСмета 2 3 6 2" xfId="1600"/>
    <cellStyle name="РесСмета 2 3 6 3" xfId="2158"/>
    <cellStyle name="РесСмета 2 3 6 4" xfId="2641"/>
    <cellStyle name="РесСмета 2 3 7" xfId="1275"/>
    <cellStyle name="РесСмета 2 3 7 2" xfId="1903"/>
    <cellStyle name="РесСмета 2 3 7 3" xfId="2458"/>
    <cellStyle name="РесСмета 2 3 8" xfId="1498"/>
    <cellStyle name="РесСмета 2 3 9" xfId="2059"/>
    <cellStyle name="РесСмета 2 4" xfId="1077"/>
    <cellStyle name="РесСмета 2 4 2" xfId="1709"/>
    <cellStyle name="РесСмета 2 4 3" xfId="2265"/>
    <cellStyle name="РесСмета 2 4 4" xfId="2734"/>
    <cellStyle name="РесСмета 2 5" xfId="1038"/>
    <cellStyle name="РесСмета 2 5 2" xfId="1672"/>
    <cellStyle name="РесСмета 2 5 3" xfId="2228"/>
    <cellStyle name="РесСмета 2 5 4" xfId="2701"/>
    <cellStyle name="РесСмета 2 6" xfId="1090"/>
    <cellStyle name="РесСмета 2 6 2" xfId="1721"/>
    <cellStyle name="РесСмета 2 6 3" xfId="2278"/>
    <cellStyle name="РесСмета 2 6 4" xfId="2742"/>
    <cellStyle name="РесСмета 2 7" xfId="926"/>
    <cellStyle name="РесСмета 2 7 2" xfId="1563"/>
    <cellStyle name="РесСмета 2 7 3" xfId="2120"/>
    <cellStyle name="РесСмета 2 7 4" xfId="2608"/>
    <cellStyle name="РесСмета 2 8" xfId="1451"/>
    <cellStyle name="РесСмета 2 9" xfId="1443"/>
    <cellStyle name="РесСмета 3" xfId="834"/>
    <cellStyle name="РесСмета 3 10" xfId="1428"/>
    <cellStyle name="РесСмета 3 2" xfId="857"/>
    <cellStyle name="РесСмета 3 2 10" xfId="2602"/>
    <cellStyle name="РесСмета 3 2 2" xfId="887"/>
    <cellStyle name="РесСмета 3 2 2 2" xfId="1153"/>
    <cellStyle name="РесСмета 3 2 2 2 2" xfId="1781"/>
    <cellStyle name="РесСмета 3 2 2 2 3" xfId="2336"/>
    <cellStyle name="РесСмета 3 2 2 2 4" xfId="2800"/>
    <cellStyle name="РесСмета 3 2 2 3" xfId="1218"/>
    <cellStyle name="РесСмета 3 2 2 3 2" xfId="1393"/>
    <cellStyle name="РесСмета 3 2 2 3 2 2" xfId="2017"/>
    <cellStyle name="РесСмета 3 2 2 3 2 3" xfId="2572"/>
    <cellStyle name="РесСмета 3 2 2 3 3" xfId="1846"/>
    <cellStyle name="РесСмета 3 2 2 3 4" xfId="2401"/>
    <cellStyle name="РесСмета 3 2 2 3 5" xfId="2859"/>
    <cellStyle name="РесСмета 3 2 2 4" xfId="1237"/>
    <cellStyle name="РесСмета 3 2 2 4 2" xfId="1865"/>
    <cellStyle name="РесСмета 3 2 2 4 3" xfId="2420"/>
    <cellStyle name="РесСмета 3 2 2 4 4" xfId="2875"/>
    <cellStyle name="РесСмета 3 2 2 5" xfId="992"/>
    <cellStyle name="РесСмета 3 2 2 5 2" xfId="1627"/>
    <cellStyle name="РесСмета 3 2 2 5 3" xfId="2184"/>
    <cellStyle name="РесСмета 3 2 2 5 4" xfId="2664"/>
    <cellStyle name="РесСмета 3 2 2 6" xfId="1301"/>
    <cellStyle name="РесСмета 3 2 2 6 2" xfId="1929"/>
    <cellStyle name="РесСмета 3 2 2 6 3" xfId="2484"/>
    <cellStyle name="РесСмета 3 2 2 7" xfId="1525"/>
    <cellStyle name="РесСмета 3 2 2 8" xfId="2085"/>
    <cellStyle name="РесСмета 3 2 2 9" xfId="2898"/>
    <cellStyle name="РесСмета 3 2 3" xfId="1128"/>
    <cellStyle name="РесСмета 3 2 3 2" xfId="1758"/>
    <cellStyle name="РесСмета 3 2 3 3" xfId="2314"/>
    <cellStyle name="РесСмета 3 2 3 4" xfId="2777"/>
    <cellStyle name="РесСмета 3 2 4" xfId="1192"/>
    <cellStyle name="РесСмета 3 2 4 2" xfId="1369"/>
    <cellStyle name="РесСмета 3 2 4 2 2" xfId="1993"/>
    <cellStyle name="РесСмета 3 2 4 2 3" xfId="2548"/>
    <cellStyle name="РесСмета 3 2 4 3" xfId="1820"/>
    <cellStyle name="РесСмета 3 2 4 4" xfId="2375"/>
    <cellStyle name="РесСмета 3 2 4 5" xfId="2837"/>
    <cellStyle name="РесСмета 3 2 5" xfId="1081"/>
    <cellStyle name="РесСмета 3 2 5 2" xfId="1713"/>
    <cellStyle name="РесСмета 3 2 5 3" xfId="2269"/>
    <cellStyle name="РесСмета 3 2 5 4" xfId="2738"/>
    <cellStyle name="РесСмета 3 2 6" xfId="967"/>
    <cellStyle name="РесСмета 3 2 6 2" xfId="1602"/>
    <cellStyle name="РесСмета 3 2 6 3" xfId="2160"/>
    <cellStyle name="РесСмета 3 2 6 4" xfId="2643"/>
    <cellStyle name="РесСмета 3 2 7" xfId="1277"/>
    <cellStyle name="РесСмета 3 2 7 2" xfId="1905"/>
    <cellStyle name="РесСмета 3 2 7 3" xfId="2460"/>
    <cellStyle name="РесСмета 3 2 8" xfId="1500"/>
    <cellStyle name="РесСмета 3 2 9" xfId="2061"/>
    <cellStyle name="РесСмета 3 3" xfId="1107"/>
    <cellStyle name="РесСмета 3 3 2" xfId="1737"/>
    <cellStyle name="РесСмета 3 3 3" xfId="2293"/>
    <cellStyle name="РесСмета 3 3 4" xfId="2756"/>
    <cellStyle name="РесСмета 3 4" xfId="1169"/>
    <cellStyle name="РесСмета 3 4 2" xfId="1346"/>
    <cellStyle name="РесСмета 3 4 2 2" xfId="1970"/>
    <cellStyle name="РесСмета 3 4 2 3" xfId="2525"/>
    <cellStyle name="РесСмета 3 4 3" xfId="1797"/>
    <cellStyle name="РесСмета 3 4 4" xfId="2352"/>
    <cellStyle name="РесСмета 3 4 5" xfId="2816"/>
    <cellStyle name="РесСмета 3 5" xfId="1019"/>
    <cellStyle name="РесСмета 3 5 2" xfId="1653"/>
    <cellStyle name="РесСмета 3 5 3" xfId="2209"/>
    <cellStyle name="РесСмета 3 5 4" xfId="2685"/>
    <cellStyle name="РесСмета 3 6" xfId="944"/>
    <cellStyle name="РесСмета 3 6 2" xfId="1579"/>
    <cellStyle name="РесСмета 3 6 3" xfId="2137"/>
    <cellStyle name="РесСмета 3 6 4" xfId="2621"/>
    <cellStyle name="РесСмета 3 7" xfId="1254"/>
    <cellStyle name="РесСмета 3 7 2" xfId="1882"/>
    <cellStyle name="РесСмета 3 7 3" xfId="2437"/>
    <cellStyle name="РесСмета 3 8" xfId="1477"/>
    <cellStyle name="РесСмета 3 9" xfId="2038"/>
    <cellStyle name="РесСмета 4" xfId="854"/>
    <cellStyle name="РесСмета 4 10" xfId="1456"/>
    <cellStyle name="РесСмета 4 2" xfId="884"/>
    <cellStyle name="РесСмета 4 2 2" xfId="1150"/>
    <cellStyle name="РесСмета 4 2 2 2" xfId="1778"/>
    <cellStyle name="РесСмета 4 2 2 3" xfId="2333"/>
    <cellStyle name="РесСмета 4 2 2 4" xfId="2797"/>
    <cellStyle name="РесСмета 4 2 3" xfId="1215"/>
    <cellStyle name="РесСмета 4 2 3 2" xfId="1390"/>
    <cellStyle name="РесСмета 4 2 3 2 2" xfId="2014"/>
    <cellStyle name="РесСмета 4 2 3 2 3" xfId="2569"/>
    <cellStyle name="РесСмета 4 2 3 3" xfId="1843"/>
    <cellStyle name="РесСмета 4 2 3 4" xfId="2398"/>
    <cellStyle name="РесСмета 4 2 3 5" xfId="2856"/>
    <cellStyle name="РесСмета 4 2 4" xfId="1234"/>
    <cellStyle name="РесСмета 4 2 4 2" xfId="1862"/>
    <cellStyle name="РесСмета 4 2 4 3" xfId="2417"/>
    <cellStyle name="РесСмета 4 2 4 4" xfId="2872"/>
    <cellStyle name="РесСмета 4 2 5" xfId="989"/>
    <cellStyle name="РесСмета 4 2 5 2" xfId="1624"/>
    <cellStyle name="РесСмета 4 2 5 3" xfId="2181"/>
    <cellStyle name="РесСмета 4 2 5 4" xfId="2661"/>
    <cellStyle name="РесСмета 4 2 6" xfId="1298"/>
    <cellStyle name="РесСмета 4 2 6 2" xfId="1926"/>
    <cellStyle name="РесСмета 4 2 6 3" xfId="2481"/>
    <cellStyle name="РесСмета 4 2 7" xfId="1522"/>
    <cellStyle name="РесСмета 4 2 8" xfId="2082"/>
    <cellStyle name="РесСмета 4 2 9" xfId="2882"/>
    <cellStyle name="РесСмета 4 3" xfId="1125"/>
    <cellStyle name="РесСмета 4 3 2" xfId="1755"/>
    <cellStyle name="РесСмета 4 3 3" xfId="2311"/>
    <cellStyle name="РесСмета 4 3 4" xfId="2774"/>
    <cellStyle name="РесСмета 4 4" xfId="1189"/>
    <cellStyle name="РесСмета 4 4 2" xfId="1366"/>
    <cellStyle name="РесСмета 4 4 2 2" xfId="1990"/>
    <cellStyle name="РесСмета 4 4 2 3" xfId="2545"/>
    <cellStyle name="РесСмета 4 4 3" xfId="1817"/>
    <cellStyle name="РесСмета 4 4 4" xfId="2372"/>
    <cellStyle name="РесСмета 4 4 5" xfId="2834"/>
    <cellStyle name="РесСмета 4 5" xfId="1202"/>
    <cellStyle name="РесСмета 4 5 2" xfId="1830"/>
    <cellStyle name="РесСмета 4 5 3" xfId="2385"/>
    <cellStyle name="РесСмета 4 5 4" xfId="2843"/>
    <cellStyle name="РесСмета 4 6" xfId="964"/>
    <cellStyle name="РесСмета 4 6 2" xfId="1599"/>
    <cellStyle name="РесСмета 4 6 3" xfId="2157"/>
    <cellStyle name="РесСмета 4 6 4" xfId="2640"/>
    <cellStyle name="РесСмета 4 7" xfId="1274"/>
    <cellStyle name="РесСмета 4 7 2" xfId="1902"/>
    <cellStyle name="РесСмета 4 7 3" xfId="2457"/>
    <cellStyle name="РесСмета 4 8" xfId="1497"/>
    <cellStyle name="РесСмета 4 9" xfId="2058"/>
    <cellStyle name="РесСмета 5" xfId="1076"/>
    <cellStyle name="РесСмета 5 2" xfId="1708"/>
    <cellStyle name="РесСмета 5 3" xfId="2264"/>
    <cellStyle name="РесСмета 5 4" xfId="2733"/>
    <cellStyle name="РесСмета 6" xfId="1039"/>
    <cellStyle name="РесСмета 6 2" xfId="1673"/>
    <cellStyle name="РесСмета 6 3" xfId="2229"/>
    <cellStyle name="РесСмета 6 4" xfId="2702"/>
    <cellStyle name="РесСмета 7" xfId="1089"/>
    <cellStyle name="РесСмета 7 2" xfId="1720"/>
    <cellStyle name="РесСмета 7 3" xfId="2277"/>
    <cellStyle name="РесСмета 7 4" xfId="2741"/>
    <cellStyle name="РесСмета 8" xfId="925"/>
    <cellStyle name="РесСмета 8 2" xfId="1562"/>
    <cellStyle name="РесСмета 8 3" xfId="2119"/>
    <cellStyle name="РесСмета 8 4" xfId="2607"/>
    <cellStyle name="РесСмета 9" xfId="1450"/>
    <cellStyle name="РесСмета_Образцы КС-3 Акт осмотра, справка, ведомость,акт" xfId="744"/>
    <cellStyle name="СводкаСтоимРаб" xfId="745"/>
    <cellStyle name="СводкаСтоимРаб 10" xfId="1463"/>
    <cellStyle name="СводкаСтоимРаб 2" xfId="746"/>
    <cellStyle name="СводкаСтоимРаб 2 2" xfId="837"/>
    <cellStyle name="СводкаСтоимРаб 2 2 10" xfId="1951"/>
    <cellStyle name="СводкаСтоимРаб 2 2 2" xfId="860"/>
    <cellStyle name="СводкаСтоимРаб 2 2 2 10" xfId="2721"/>
    <cellStyle name="СводкаСтоимРаб 2 2 2 2" xfId="890"/>
    <cellStyle name="СводкаСтоимРаб 2 2 2 2 2" xfId="1156"/>
    <cellStyle name="СводкаСтоимРаб 2 2 2 2 2 2" xfId="1784"/>
    <cellStyle name="СводкаСтоимРаб 2 2 2 2 2 3" xfId="2339"/>
    <cellStyle name="СводкаСтоимРаб 2 2 2 2 2 4" xfId="2803"/>
    <cellStyle name="СводкаСтоимРаб 2 2 2 2 3" xfId="1221"/>
    <cellStyle name="СводкаСтоимРаб 2 2 2 2 3 2" xfId="1396"/>
    <cellStyle name="СводкаСтоимРаб 2 2 2 2 3 2 2" xfId="2020"/>
    <cellStyle name="СводкаСтоимРаб 2 2 2 2 3 2 3" xfId="2575"/>
    <cellStyle name="СводкаСтоимРаб 2 2 2 2 3 3" xfId="1849"/>
    <cellStyle name="СводкаСтоимРаб 2 2 2 2 3 4" xfId="2404"/>
    <cellStyle name="СводкаСтоимРаб 2 2 2 2 3 5" xfId="2862"/>
    <cellStyle name="СводкаСтоимРаб 2 2 2 2 4" xfId="1240"/>
    <cellStyle name="СводкаСтоимРаб 2 2 2 2 4 2" xfId="1868"/>
    <cellStyle name="СводкаСтоимРаб 2 2 2 2 4 3" xfId="2423"/>
    <cellStyle name="СводкаСтоимРаб 2 2 2 2 4 4" xfId="2878"/>
    <cellStyle name="СводкаСтоимРаб 2 2 2 2 5" xfId="995"/>
    <cellStyle name="СводкаСтоимРаб 2 2 2 2 5 2" xfId="1630"/>
    <cellStyle name="СводкаСтоимРаб 2 2 2 2 5 3" xfId="2187"/>
    <cellStyle name="СводкаСтоимРаб 2 2 2 2 5 4" xfId="2667"/>
    <cellStyle name="СводкаСтоимРаб 2 2 2 2 6" xfId="1304"/>
    <cellStyle name="СводкаСтоимРаб 2 2 2 2 6 2" xfId="1932"/>
    <cellStyle name="СводкаСтоимРаб 2 2 2 2 6 3" xfId="2487"/>
    <cellStyle name="СводкаСтоимРаб 2 2 2 2 7" xfId="1528"/>
    <cellStyle name="СводкаСтоимРаб 2 2 2 2 8" xfId="2088"/>
    <cellStyle name="СводкаСтоимРаб 2 2 2 2 9" xfId="2881"/>
    <cellStyle name="СводкаСтоимРаб 2 2 2 3" xfId="1131"/>
    <cellStyle name="СводкаСтоимРаб 2 2 2 3 2" xfId="1761"/>
    <cellStyle name="СводкаСтоимРаб 2 2 2 3 3" xfId="2317"/>
    <cellStyle name="СводкаСтоимРаб 2 2 2 3 4" xfId="2780"/>
    <cellStyle name="СводкаСтоимРаб 2 2 2 4" xfId="1195"/>
    <cellStyle name="СводкаСтоимРаб 2 2 2 4 2" xfId="1372"/>
    <cellStyle name="СводкаСтоимРаб 2 2 2 4 2 2" xfId="1996"/>
    <cellStyle name="СводкаСтоимРаб 2 2 2 4 2 3" xfId="2551"/>
    <cellStyle name="СводкаСтоимРаб 2 2 2 4 3" xfId="1823"/>
    <cellStyle name="СводкаСтоимРаб 2 2 2 4 4" xfId="2378"/>
    <cellStyle name="СводкаСтоимРаб 2 2 2 4 5" xfId="2840"/>
    <cellStyle name="СводкаСтоимРаб 2 2 2 5" xfId="1008"/>
    <cellStyle name="СводкаСтоимРаб 2 2 2 5 2" xfId="1643"/>
    <cellStyle name="СводкаСтоимРаб 2 2 2 5 3" xfId="2199"/>
    <cellStyle name="СводкаСтоимРаб 2 2 2 5 4" xfId="2675"/>
    <cellStyle name="СводкаСтоимРаб 2 2 2 6" xfId="970"/>
    <cellStyle name="СводкаСтоимРаб 2 2 2 6 2" xfId="1605"/>
    <cellStyle name="СводкаСтоимРаб 2 2 2 6 3" xfId="2163"/>
    <cellStyle name="СводкаСтоимРаб 2 2 2 6 4" xfId="2646"/>
    <cellStyle name="СводкаСтоимРаб 2 2 2 7" xfId="1280"/>
    <cellStyle name="СводкаСтоимРаб 2 2 2 7 2" xfId="1908"/>
    <cellStyle name="СводкаСтоимРаб 2 2 2 7 3" xfId="2463"/>
    <cellStyle name="СводкаСтоимРаб 2 2 2 8" xfId="1503"/>
    <cellStyle name="СводкаСтоимРаб 2 2 2 9" xfId="2064"/>
    <cellStyle name="СводкаСтоимРаб 2 2 3" xfId="1110"/>
    <cellStyle name="СводкаСтоимРаб 2 2 3 2" xfId="1740"/>
    <cellStyle name="СводкаСтоимРаб 2 2 3 3" xfId="2296"/>
    <cellStyle name="СводкаСтоимРаб 2 2 3 4" xfId="2759"/>
    <cellStyle name="СводкаСтоимРаб 2 2 4" xfId="1172"/>
    <cellStyle name="СводкаСтоимРаб 2 2 4 2" xfId="1349"/>
    <cellStyle name="СводкаСтоимРаб 2 2 4 2 2" xfId="1973"/>
    <cellStyle name="СводкаСтоимРаб 2 2 4 2 3" xfId="2528"/>
    <cellStyle name="СводкаСтоимРаб 2 2 4 3" xfId="1800"/>
    <cellStyle name="СводкаСтоимРаб 2 2 4 4" xfId="2355"/>
    <cellStyle name="СводкаСтоимРаб 2 2 4 5" xfId="2819"/>
    <cellStyle name="СводкаСтоимРаб 2 2 5" xfId="1159"/>
    <cellStyle name="СводкаСтоимРаб 2 2 5 2" xfId="1787"/>
    <cellStyle name="СводкаСтоимРаб 2 2 5 3" xfId="2342"/>
    <cellStyle name="СводкаСтоимРаб 2 2 5 4" xfId="2806"/>
    <cellStyle name="СводкаСтоимРаб 2 2 6" xfId="947"/>
    <cellStyle name="СводкаСтоимРаб 2 2 6 2" xfId="1582"/>
    <cellStyle name="СводкаСтоимРаб 2 2 6 3" xfId="2140"/>
    <cellStyle name="СводкаСтоимРаб 2 2 6 4" xfId="2624"/>
    <cellStyle name="СводкаСтоимРаб 2 2 7" xfId="1257"/>
    <cellStyle name="СводкаСтоимРаб 2 2 7 2" xfId="1885"/>
    <cellStyle name="СводкаСтоимРаб 2 2 7 3" xfId="2440"/>
    <cellStyle name="СводкаСтоимРаб 2 2 8" xfId="1480"/>
    <cellStyle name="СводкаСтоимРаб 2 2 9" xfId="2041"/>
    <cellStyle name="СводкаСтоимРаб 2 3" xfId="859"/>
    <cellStyle name="СводкаСтоимРаб 2 3 10" xfId="2888"/>
    <cellStyle name="СводкаСтоимРаб 2 3 2" xfId="889"/>
    <cellStyle name="СводкаСтоимРаб 2 3 2 2" xfId="1155"/>
    <cellStyle name="СводкаСтоимРаб 2 3 2 2 2" xfId="1783"/>
    <cellStyle name="СводкаСтоимРаб 2 3 2 2 3" xfId="2338"/>
    <cellStyle name="СводкаСтоимРаб 2 3 2 2 4" xfId="2802"/>
    <cellStyle name="СводкаСтоимРаб 2 3 2 3" xfId="1220"/>
    <cellStyle name="СводкаСтоимРаб 2 3 2 3 2" xfId="1395"/>
    <cellStyle name="СводкаСтоимРаб 2 3 2 3 2 2" xfId="2019"/>
    <cellStyle name="СводкаСтоимРаб 2 3 2 3 2 3" xfId="2574"/>
    <cellStyle name="СводкаСтоимРаб 2 3 2 3 3" xfId="1848"/>
    <cellStyle name="СводкаСтоимРаб 2 3 2 3 4" xfId="2403"/>
    <cellStyle name="СводкаСтоимРаб 2 3 2 3 5" xfId="2861"/>
    <cellStyle name="СводкаСтоимРаб 2 3 2 4" xfId="1239"/>
    <cellStyle name="СводкаСтоимРаб 2 3 2 4 2" xfId="1867"/>
    <cellStyle name="СводкаСтоимРаб 2 3 2 4 3" xfId="2422"/>
    <cellStyle name="СводкаСтоимРаб 2 3 2 4 4" xfId="2877"/>
    <cellStyle name="СводкаСтоимРаб 2 3 2 5" xfId="994"/>
    <cellStyle name="СводкаСтоимРаб 2 3 2 5 2" xfId="1629"/>
    <cellStyle name="СводкаСтоимРаб 2 3 2 5 3" xfId="2186"/>
    <cellStyle name="СводкаСтоимРаб 2 3 2 5 4" xfId="2666"/>
    <cellStyle name="СводкаСтоимРаб 2 3 2 6" xfId="1303"/>
    <cellStyle name="СводкаСтоимРаб 2 3 2 6 2" xfId="1931"/>
    <cellStyle name="СводкаСтоимРаб 2 3 2 6 3" xfId="2486"/>
    <cellStyle name="СводкаСтоимРаб 2 3 2 7" xfId="1527"/>
    <cellStyle name="СводкаСтоимРаб 2 3 2 8" xfId="2087"/>
    <cellStyle name="СводкаСтоимРаб 2 3 2 9" xfId="2585"/>
    <cellStyle name="СводкаСтоимРаб 2 3 3" xfId="1130"/>
    <cellStyle name="СводкаСтоимРаб 2 3 3 2" xfId="1760"/>
    <cellStyle name="СводкаСтоимРаб 2 3 3 3" xfId="2316"/>
    <cellStyle name="СводкаСтоимРаб 2 3 3 4" xfId="2779"/>
    <cellStyle name="СводкаСтоимРаб 2 3 4" xfId="1194"/>
    <cellStyle name="СводкаСтоимРаб 2 3 4 2" xfId="1371"/>
    <cellStyle name="СводкаСтоимРаб 2 3 4 2 2" xfId="1995"/>
    <cellStyle name="СводкаСтоимРаб 2 3 4 2 3" xfId="2550"/>
    <cellStyle name="СводкаСтоимРаб 2 3 4 3" xfId="1822"/>
    <cellStyle name="СводкаСтоимРаб 2 3 4 4" xfId="2377"/>
    <cellStyle name="СводкаСтоимРаб 2 3 4 5" xfId="2839"/>
    <cellStyle name="СводкаСтоимРаб 2 3 5" xfId="1009"/>
    <cellStyle name="СводкаСтоимРаб 2 3 5 2" xfId="1644"/>
    <cellStyle name="СводкаСтоимРаб 2 3 5 3" xfId="2200"/>
    <cellStyle name="СводкаСтоимРаб 2 3 5 4" xfId="2676"/>
    <cellStyle name="СводкаСтоимРаб 2 3 6" xfId="969"/>
    <cellStyle name="СводкаСтоимРаб 2 3 6 2" xfId="1604"/>
    <cellStyle name="СводкаСтоимРаб 2 3 6 3" xfId="2162"/>
    <cellStyle name="СводкаСтоимРаб 2 3 6 4" xfId="2645"/>
    <cellStyle name="СводкаСтоимРаб 2 3 7" xfId="1279"/>
    <cellStyle name="СводкаСтоимРаб 2 3 7 2" xfId="1907"/>
    <cellStyle name="СводкаСтоимРаб 2 3 7 3" xfId="2462"/>
    <cellStyle name="СводкаСтоимРаб 2 3 8" xfId="1502"/>
    <cellStyle name="СводкаСтоимРаб 2 3 9" xfId="2063"/>
    <cellStyle name="СводкаСтоимРаб 2 4" xfId="1079"/>
    <cellStyle name="СводкаСтоимРаб 2 4 2" xfId="1711"/>
    <cellStyle name="СводкаСтоимРаб 2 4 3" xfId="2267"/>
    <cellStyle name="СводкаСтоимРаб 2 4 4" xfId="2736"/>
    <cellStyle name="СводкаСтоимРаб 2 5" xfId="1013"/>
    <cellStyle name="СводкаСтоимРаб 2 5 2" xfId="1648"/>
    <cellStyle name="СводкаСтоимРаб 2 5 3" xfId="2204"/>
    <cellStyle name="СводкаСтоимРаб 2 5 4" xfId="2680"/>
    <cellStyle name="СводкаСтоимРаб 2 6" xfId="1158"/>
    <cellStyle name="СводкаСтоимРаб 2 6 2" xfId="1786"/>
    <cellStyle name="СводкаСтоимРаб 2 6 3" xfId="2341"/>
    <cellStyle name="СводкаСтоимРаб 2 6 4" xfId="2805"/>
    <cellStyle name="СводкаСтоимРаб 2 7" xfId="928"/>
    <cellStyle name="СводкаСтоимРаб 2 7 2" xfId="1565"/>
    <cellStyle name="СводкаСтоимРаб 2 7 3" xfId="2122"/>
    <cellStyle name="СводкаСтоимРаб 2 7 4" xfId="2610"/>
    <cellStyle name="СводкаСтоимРаб 2 8" xfId="1453"/>
    <cellStyle name="СводкаСтоимРаб 2 9" xfId="2127"/>
    <cellStyle name="СводкаСтоимРаб 3" xfId="836"/>
    <cellStyle name="СводкаСтоимРаб 3 10" xfId="1555"/>
    <cellStyle name="СводкаСтоимРаб 3 2" xfId="861"/>
    <cellStyle name="СводкаСтоимРаб 3 2 10" xfId="2883"/>
    <cellStyle name="СводкаСтоимРаб 3 2 2" xfId="891"/>
    <cellStyle name="СводкаСтоимРаб 3 2 2 2" xfId="1157"/>
    <cellStyle name="СводкаСтоимРаб 3 2 2 2 2" xfId="1785"/>
    <cellStyle name="СводкаСтоимРаб 3 2 2 2 3" xfId="2340"/>
    <cellStyle name="СводкаСтоимРаб 3 2 2 2 4" xfId="2804"/>
    <cellStyle name="СводкаСтоимРаб 3 2 2 3" xfId="1222"/>
    <cellStyle name="СводкаСтоимРаб 3 2 2 3 2" xfId="1397"/>
    <cellStyle name="СводкаСтоимРаб 3 2 2 3 2 2" xfId="2021"/>
    <cellStyle name="СводкаСтоимРаб 3 2 2 3 2 3" xfId="2576"/>
    <cellStyle name="СводкаСтоимРаб 3 2 2 3 3" xfId="1850"/>
    <cellStyle name="СводкаСтоимРаб 3 2 2 3 4" xfId="2405"/>
    <cellStyle name="СводкаСтоимРаб 3 2 2 3 5" xfId="2863"/>
    <cellStyle name="СводкаСтоимРаб 3 2 2 4" xfId="1241"/>
    <cellStyle name="СводкаСтоимРаб 3 2 2 4 2" xfId="1869"/>
    <cellStyle name="СводкаСтоимРаб 3 2 2 4 3" xfId="2424"/>
    <cellStyle name="СводкаСтоимРаб 3 2 2 4 4" xfId="2879"/>
    <cellStyle name="СводкаСтоимРаб 3 2 2 5" xfId="996"/>
    <cellStyle name="СводкаСтоимРаб 3 2 2 5 2" xfId="1631"/>
    <cellStyle name="СводкаСтоимРаб 3 2 2 5 3" xfId="2188"/>
    <cellStyle name="СводкаСтоимРаб 3 2 2 5 4" xfId="2668"/>
    <cellStyle name="СводкаСтоимРаб 3 2 2 6" xfId="1305"/>
    <cellStyle name="СводкаСтоимРаб 3 2 2 6 2" xfId="1933"/>
    <cellStyle name="СводкаСтоимРаб 3 2 2 6 3" xfId="2488"/>
    <cellStyle name="СводкаСтоимРаб 3 2 2 7" xfId="1529"/>
    <cellStyle name="СводкаСтоимРаб 3 2 2 8" xfId="2089"/>
    <cellStyle name="СводкаСтоимРаб 3 2 2 9" xfId="2894"/>
    <cellStyle name="СводкаСтоимРаб 3 2 3" xfId="1132"/>
    <cellStyle name="СводкаСтоимРаб 3 2 3 2" xfId="1762"/>
    <cellStyle name="СводкаСтоимРаб 3 2 3 3" xfId="2318"/>
    <cellStyle name="СводкаСтоимРаб 3 2 3 4" xfId="2781"/>
    <cellStyle name="СводкаСтоимРаб 3 2 4" xfId="1196"/>
    <cellStyle name="СводкаСтоимРаб 3 2 4 2" xfId="1373"/>
    <cellStyle name="СводкаСтоимРаб 3 2 4 2 2" xfId="1997"/>
    <cellStyle name="СводкаСтоимРаб 3 2 4 2 3" xfId="2552"/>
    <cellStyle name="СводкаСтоимРаб 3 2 4 3" xfId="1824"/>
    <cellStyle name="СводкаСтоимРаб 3 2 4 4" xfId="2379"/>
    <cellStyle name="СводкаСтоимРаб 3 2 4 5" xfId="2841"/>
    <cellStyle name="СводкаСтоимРаб 3 2 5" xfId="1007"/>
    <cellStyle name="СводкаСтоимРаб 3 2 5 2" xfId="1642"/>
    <cellStyle name="СводкаСтоимРаб 3 2 5 3" xfId="2198"/>
    <cellStyle name="СводкаСтоимРаб 3 2 5 4" xfId="2674"/>
    <cellStyle name="СводкаСтоимРаб 3 2 6" xfId="971"/>
    <cellStyle name="СводкаСтоимРаб 3 2 6 2" xfId="1606"/>
    <cellStyle name="СводкаСтоимРаб 3 2 6 3" xfId="2164"/>
    <cellStyle name="СводкаСтоимРаб 3 2 6 4" xfId="2647"/>
    <cellStyle name="СводкаСтоимРаб 3 2 7" xfId="1281"/>
    <cellStyle name="СводкаСтоимРаб 3 2 7 2" xfId="1909"/>
    <cellStyle name="СводкаСтоимРаб 3 2 7 3" xfId="2464"/>
    <cellStyle name="СводкаСтоимРаб 3 2 8" xfId="1504"/>
    <cellStyle name="СводкаСтоимРаб 3 2 9" xfId="2065"/>
    <cellStyle name="СводкаСтоимРаб 3 3" xfId="1109"/>
    <cellStyle name="СводкаСтоимРаб 3 3 2" xfId="1739"/>
    <cellStyle name="СводкаСтоимРаб 3 3 3" xfId="2295"/>
    <cellStyle name="СводкаСтоимРаб 3 3 4" xfId="2758"/>
    <cellStyle name="СводкаСтоимРаб 3 4" xfId="1171"/>
    <cellStyle name="СводкаСтоимРаб 3 4 2" xfId="1348"/>
    <cellStyle name="СводкаСтоимРаб 3 4 2 2" xfId="1972"/>
    <cellStyle name="СводкаСтоимРаб 3 4 2 3" xfId="2527"/>
    <cellStyle name="СводкаСтоимРаб 3 4 3" xfId="1799"/>
    <cellStyle name="СводкаСтоимРаб 3 4 4" xfId="2354"/>
    <cellStyle name="СводкаСтоимРаб 3 4 5" xfId="2818"/>
    <cellStyle name="СводкаСтоимРаб 3 5" xfId="1030"/>
    <cellStyle name="СводкаСтоимРаб 3 5 2" xfId="1664"/>
    <cellStyle name="СводкаСтоимРаб 3 5 3" xfId="2220"/>
    <cellStyle name="СводкаСтоимРаб 3 5 4" xfId="2695"/>
    <cellStyle name="СводкаСтоимРаб 3 6" xfId="946"/>
    <cellStyle name="СводкаСтоимРаб 3 6 2" xfId="1581"/>
    <cellStyle name="СводкаСтоимРаб 3 6 3" xfId="2139"/>
    <cellStyle name="СводкаСтоимРаб 3 6 4" xfId="2623"/>
    <cellStyle name="СводкаСтоимРаб 3 7" xfId="1256"/>
    <cellStyle name="СводкаСтоимРаб 3 7 2" xfId="1884"/>
    <cellStyle name="СводкаСтоимРаб 3 7 3" xfId="2439"/>
    <cellStyle name="СводкаСтоимРаб 3 8" xfId="1479"/>
    <cellStyle name="СводкаСтоимРаб 3 9" xfId="2040"/>
    <cellStyle name="СводкаСтоимРаб 4" xfId="858"/>
    <cellStyle name="СводкаСтоимРаб 4 10" xfId="2598"/>
    <cellStyle name="СводкаСтоимРаб 4 2" xfId="888"/>
    <cellStyle name="СводкаСтоимРаб 4 2 2" xfId="1154"/>
    <cellStyle name="СводкаСтоимРаб 4 2 2 2" xfId="1782"/>
    <cellStyle name="СводкаСтоимРаб 4 2 2 3" xfId="2337"/>
    <cellStyle name="СводкаСтоимРаб 4 2 2 4" xfId="2801"/>
    <cellStyle name="СводкаСтоимРаб 4 2 3" xfId="1219"/>
    <cellStyle name="СводкаСтоимРаб 4 2 3 2" xfId="1394"/>
    <cellStyle name="СводкаСтоимРаб 4 2 3 2 2" xfId="2018"/>
    <cellStyle name="СводкаСтоимРаб 4 2 3 2 3" xfId="2573"/>
    <cellStyle name="СводкаСтоимРаб 4 2 3 3" xfId="1847"/>
    <cellStyle name="СводкаСтоимРаб 4 2 3 4" xfId="2402"/>
    <cellStyle name="СводкаСтоимРаб 4 2 3 5" xfId="2860"/>
    <cellStyle name="СводкаСтоимРаб 4 2 4" xfId="1238"/>
    <cellStyle name="СводкаСтоимРаб 4 2 4 2" xfId="1866"/>
    <cellStyle name="СводкаСтоимРаб 4 2 4 3" xfId="2421"/>
    <cellStyle name="СводкаСтоимРаб 4 2 4 4" xfId="2876"/>
    <cellStyle name="СводкаСтоимРаб 4 2 5" xfId="993"/>
    <cellStyle name="СводкаСтоимРаб 4 2 5 2" xfId="1628"/>
    <cellStyle name="СводкаСтоимРаб 4 2 5 3" xfId="2185"/>
    <cellStyle name="СводкаСтоимРаб 4 2 5 4" xfId="2665"/>
    <cellStyle name="СводкаСтоимРаб 4 2 6" xfId="1302"/>
    <cellStyle name="СводкаСтоимРаб 4 2 6 2" xfId="1930"/>
    <cellStyle name="СводкаСтоимРаб 4 2 6 3" xfId="2485"/>
    <cellStyle name="СводкаСтоимРаб 4 2 7" xfId="1526"/>
    <cellStyle name="СводкаСтоимРаб 4 2 8" xfId="2086"/>
    <cellStyle name="СводкаСтоимРаб 4 2 9" xfId="2588"/>
    <cellStyle name="СводкаСтоимРаб 4 3" xfId="1129"/>
    <cellStyle name="СводкаСтоимРаб 4 3 2" xfId="1759"/>
    <cellStyle name="СводкаСтоимРаб 4 3 3" xfId="2315"/>
    <cellStyle name="СводкаСтоимРаб 4 3 4" xfId="2778"/>
    <cellStyle name="СводкаСтоимРаб 4 4" xfId="1193"/>
    <cellStyle name="СводкаСтоимРаб 4 4 2" xfId="1370"/>
    <cellStyle name="СводкаСтоимРаб 4 4 2 2" xfId="1994"/>
    <cellStyle name="СводкаСтоимРаб 4 4 2 3" xfId="2549"/>
    <cellStyle name="СводкаСтоимРаб 4 4 3" xfId="1821"/>
    <cellStyle name="СводкаСтоимРаб 4 4 4" xfId="2376"/>
    <cellStyle name="СводкаСтоимРаб 4 4 5" xfId="2838"/>
    <cellStyle name="СводкаСтоимРаб 4 5" xfId="1010"/>
    <cellStyle name="СводкаСтоимРаб 4 5 2" xfId="1645"/>
    <cellStyle name="СводкаСтоимРаб 4 5 3" xfId="2201"/>
    <cellStyle name="СводкаСтоимРаб 4 5 4" xfId="2677"/>
    <cellStyle name="СводкаСтоимРаб 4 6" xfId="968"/>
    <cellStyle name="СводкаСтоимРаб 4 6 2" xfId="1603"/>
    <cellStyle name="СводкаСтоимРаб 4 6 3" xfId="2161"/>
    <cellStyle name="СводкаСтоимРаб 4 6 4" xfId="2644"/>
    <cellStyle name="СводкаСтоимРаб 4 7" xfId="1278"/>
    <cellStyle name="СводкаСтоимРаб 4 7 2" xfId="1906"/>
    <cellStyle name="СводкаСтоимРаб 4 7 3" xfId="2461"/>
    <cellStyle name="СводкаСтоимРаб 4 8" xfId="1501"/>
    <cellStyle name="СводкаСтоимРаб 4 9" xfId="2062"/>
    <cellStyle name="СводкаСтоимРаб 5" xfId="1078"/>
    <cellStyle name="СводкаСтоимРаб 5 2" xfId="1710"/>
    <cellStyle name="СводкаСтоимРаб 5 3" xfId="2266"/>
    <cellStyle name="СводкаСтоимРаб 5 4" xfId="2735"/>
    <cellStyle name="СводкаСтоимРаб 6" xfId="1037"/>
    <cellStyle name="СводкаСтоимРаб 6 2" xfId="1671"/>
    <cellStyle name="СводкаСтоимРаб 6 3" xfId="2227"/>
    <cellStyle name="СводкаСтоимРаб 6 4" xfId="2700"/>
    <cellStyle name="СводкаСтоимРаб 7" xfId="1137"/>
    <cellStyle name="СводкаСтоимРаб 7 2" xfId="1765"/>
    <cellStyle name="СводкаСтоимРаб 7 3" xfId="2320"/>
    <cellStyle name="СводкаСтоимРаб 7 4" xfId="2784"/>
    <cellStyle name="СводкаСтоимРаб 8" xfId="927"/>
    <cellStyle name="СводкаСтоимРаб 8 2" xfId="1564"/>
    <cellStyle name="СводкаСтоимРаб 8 3" xfId="2121"/>
    <cellStyle name="СводкаСтоимРаб 8 4" xfId="2609"/>
    <cellStyle name="СводкаСтоимРаб 9" xfId="1452"/>
    <cellStyle name="СводкаСтоимРаб_Образцы КС-3 Акт осмотра, справка, ведомость,акт" xfId="747"/>
    <cellStyle name="СводРасч" xfId="748"/>
    <cellStyle name="Связанная ячейка 2" xfId="749"/>
    <cellStyle name="Стиль 1" xfId="51"/>
    <cellStyle name="Стиль_названий" xfId="750"/>
    <cellStyle name="Текст предупреждения 2" xfId="751"/>
    <cellStyle name="Титул" xfId="752"/>
    <cellStyle name="Титул 2" xfId="753"/>
    <cellStyle name="Титул 3" xfId="754"/>
    <cellStyle name="Титул_ВЫПОЛНЕНИЕ  АПР ПС САДОВ ИЗМЕН2" xfId="755"/>
    <cellStyle name="Тысячи [0]_06_05(см 2)рен.бл.1август" xfId="756"/>
    <cellStyle name="Тысячи_06_05(см 2)рен.бл.1август" xfId="757"/>
    <cellStyle name="Финансовый 10" xfId="758"/>
    <cellStyle name="Финансовый 10 2" xfId="759"/>
    <cellStyle name="Финансовый 11" xfId="760"/>
    <cellStyle name="Финансовый 11 2" xfId="761"/>
    <cellStyle name="Финансовый 11 3" xfId="762"/>
    <cellStyle name="Финансовый 12" xfId="763"/>
    <cellStyle name="Финансовый 12 2" xfId="764"/>
    <cellStyle name="Финансовый 13" xfId="765"/>
    <cellStyle name="Финансовый 14" xfId="766"/>
    <cellStyle name="Финансовый 15" xfId="866"/>
    <cellStyle name="Финансовый 15 2" xfId="1135"/>
    <cellStyle name="Финансовый 2" xfId="52"/>
    <cellStyle name="Финансовый 2 10" xfId="767"/>
    <cellStyle name="Финансовый 2 11" xfId="768"/>
    <cellStyle name="Финансовый 2 12" xfId="769"/>
    <cellStyle name="Финансовый 2 13" xfId="770"/>
    <cellStyle name="Финансовый 2 14" xfId="771"/>
    <cellStyle name="Финансовый 2 15" xfId="772"/>
    <cellStyle name="Финансовый 2 16" xfId="773"/>
    <cellStyle name="Финансовый 2 17" xfId="774"/>
    <cellStyle name="Финансовый 2 2" xfId="775"/>
    <cellStyle name="Финансовый 2 2 2" xfId="776"/>
    <cellStyle name="Финансовый 2 2 2 2" xfId="777"/>
    <cellStyle name="Финансовый 2 2 2 2 2" xfId="778"/>
    <cellStyle name="Финансовый 2 2 2 2 2 2" xfId="779"/>
    <cellStyle name="Финансовый 2 2 2 2 2 3" xfId="780"/>
    <cellStyle name="Финансовый 2 2 2 2 2 4" xfId="781"/>
    <cellStyle name="Финансовый 2 2 2 2 3" xfId="782"/>
    <cellStyle name="Финансовый 2 2 2 2 4" xfId="783"/>
    <cellStyle name="Финансовый 2 2 2 2 5" xfId="784"/>
    <cellStyle name="Финансовый 2 2 2 3" xfId="785"/>
    <cellStyle name="Финансовый 2 2 2 3 2" xfId="786"/>
    <cellStyle name="Финансовый 2 2 2 3 3" xfId="787"/>
    <cellStyle name="Финансовый 2 2 2 3 4" xfId="788"/>
    <cellStyle name="Финансовый 2 2 2 4" xfId="789"/>
    <cellStyle name="Финансовый 2 2 2 5" xfId="790"/>
    <cellStyle name="Финансовый 2 2 3" xfId="791"/>
    <cellStyle name="Финансовый 2 2 3 2" xfId="792"/>
    <cellStyle name="Финансовый 2 2 3 3" xfId="793"/>
    <cellStyle name="Финансовый 2 2 3 4" xfId="794"/>
    <cellStyle name="Финансовый 2 2 4" xfId="795"/>
    <cellStyle name="Финансовый 2 2 5" xfId="796"/>
    <cellStyle name="Финансовый 2 3" xfId="797"/>
    <cellStyle name="Финансовый 2 4" xfId="798"/>
    <cellStyle name="Финансовый 2 5" xfId="799"/>
    <cellStyle name="Финансовый 2 6" xfId="800"/>
    <cellStyle name="Финансовый 2 7" xfId="801"/>
    <cellStyle name="Финансовый 2 8" xfId="802"/>
    <cellStyle name="Финансовый 2 9" xfId="803"/>
    <cellStyle name="Финансовый 3" xfId="804"/>
    <cellStyle name="Финансовый 4" xfId="805"/>
    <cellStyle name="Финансовый 5" xfId="823"/>
    <cellStyle name="Финансовый 5 2" xfId="806"/>
    <cellStyle name="Финансовый 5 3" xfId="1097"/>
    <cellStyle name="Финансовый 6" xfId="807"/>
    <cellStyle name="Финансовый 7" xfId="808"/>
    <cellStyle name="Финансовый 8" xfId="809"/>
    <cellStyle name="Финансовый 8 2" xfId="810"/>
    <cellStyle name="Финансовый 8 3" xfId="811"/>
    <cellStyle name="Финансовый 9" xfId="812"/>
    <cellStyle name="Финансовый 9 2" xfId="813"/>
    <cellStyle name="Финансовый 9 3" xfId="814"/>
    <cellStyle name="Финансовый 9 4" xfId="815"/>
    <cellStyle name="Финансовый 9 5" xfId="816"/>
    <cellStyle name="Финансовый 9 6" xfId="817"/>
    <cellStyle name="Хвост" xfId="818"/>
    <cellStyle name="Хороший 2" xfId="819"/>
    <cellStyle name="Џђћ–…ќ’ќ›‰" xfId="820"/>
    <cellStyle name="Экспертиза" xfId="821"/>
  </cellStyles>
  <dxfs count="2">
    <dxf>
      <fill>
        <patternFill>
          <bgColor rgb="FFFF0000"/>
        </patternFill>
      </fill>
    </dxf>
    <dxf>
      <font>
        <color rgb="FF9C0006"/>
      </font>
      <fill>
        <patternFill>
          <bgColor rgb="FFFFC7CE"/>
        </patternFill>
      </fill>
    </dxf>
  </dxfs>
  <tableStyles count="0" defaultTableStyle="TableStyleMedium2" defaultPivotStyle="PivotStyleLight16"/>
  <colors>
    <mruColors>
      <color rgb="FFFFCDE6"/>
      <color rgb="FFD1FFA3"/>
      <color rgb="FF99FF33"/>
      <color rgb="FFFFA3D1"/>
      <color rgb="FFFF3399"/>
      <color rgb="FFD4F8F1"/>
      <color rgb="FF7DE9D4"/>
      <color rgb="FFF5EBE7"/>
      <color rgb="FF00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F-4003\!Share\Users\SoldatovSV\AppData\Local\Microsoft\Windows\INetCache\Content.Outlook\I104XV98\&#1055;&#1077;&#1088;&#1077;&#1095;&#1077;&#1085;&#1100;%20&#1087;&#1088;&#1086;&#1077;&#1082;&#1090;&#1086;&#1074;%20-%20&#1040;&#1057;&#1058;%20&#1080;%20&#1043;&#1069;&#1056;%20pre-final%20-%20&#1091;&#1090;&#1086;&#1095;&#1085;&#1077;&#1085;&#1080;&#1077;%20&#1087;&#1088;&#1086;&#1077;&#1082;&#1090;&#1086;&#1074;%20&#1085;&#1072;%202018%20&#1075;%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ы 2018"/>
      <sheetName val="Лист1"/>
    </sheetNames>
    <sheetDataSet>
      <sheetData sheetId="0" refreshError="1">
        <row r="23">
          <cell r="B23" t="str">
            <v>Переволоцкая СЭС (2 очередь)</v>
          </cell>
          <cell r="C23" t="str">
            <v>Переволоцкая СЭС-2 мощностью 10 МВт</v>
          </cell>
          <cell r="D23" t="str">
            <v>Переволоцкая СЭС-2 мощностью 10 МВт</v>
          </cell>
          <cell r="E23" t="str">
            <v>пос.Переволоцкий (Оренбург)</v>
          </cell>
          <cell r="F23" t="str">
            <v>поселок Переволоцкий</v>
          </cell>
          <cell r="G23" t="str">
            <v>Оренбургская область</v>
          </cell>
          <cell r="H23">
            <v>0</v>
          </cell>
          <cell r="I23">
            <v>0</v>
          </cell>
          <cell r="J23">
            <v>0</v>
          </cell>
          <cell r="K23">
            <v>0</v>
          </cell>
          <cell r="L23">
            <v>0</v>
          </cell>
          <cell r="M23">
            <v>0</v>
          </cell>
          <cell r="N23" t="str">
            <v>GVIE0429</v>
          </cell>
          <cell r="O23">
            <v>10</v>
          </cell>
          <cell r="P23">
            <v>43800</v>
          </cell>
        </row>
        <row r="24">
          <cell r="B24" t="str">
            <v>АСТ - Оренбургская СЭС-8</v>
          </cell>
          <cell r="C24" t="str">
            <v>Домбаровская СЭС мощностью 25 МВт</v>
          </cell>
          <cell r="D24" t="str">
            <v>Домбаровская СЭС мощностью 25 МВт</v>
          </cell>
          <cell r="E24" t="str">
            <v>с. Домбаровка(Оренбург)</v>
          </cell>
          <cell r="F24" t="str">
            <v>с. Домбаровка Домбаровского района Оренбургская обл.</v>
          </cell>
          <cell r="G24" t="str">
            <v>Оренбургская область</v>
          </cell>
          <cell r="H24">
            <v>0</v>
          </cell>
          <cell r="I24">
            <v>0</v>
          </cell>
          <cell r="J24">
            <v>0</v>
          </cell>
          <cell r="K24">
            <v>0</v>
          </cell>
          <cell r="L24">
            <v>0</v>
          </cell>
          <cell r="M24">
            <v>0</v>
          </cell>
          <cell r="N24" t="str">
            <v>GVIE0428</v>
          </cell>
          <cell r="O24">
            <v>25</v>
          </cell>
          <cell r="P24">
            <v>43800</v>
          </cell>
        </row>
        <row r="25">
          <cell r="B25" t="str">
            <v>АСТ - Омская СЭС-1</v>
          </cell>
          <cell r="C25" t="str">
            <v>Ининская СЭС 2-я очередь 15 МВт</v>
          </cell>
          <cell r="D25" t="str">
            <v>Ининская СЭС 2-я очередь 15 МВт</v>
          </cell>
          <cell r="E25" t="str">
            <v>с. Иня (Республика Алтай)</v>
          </cell>
          <cell r="F25">
            <v>0</v>
          </cell>
          <cell r="G25" t="str">
            <v>Омская область</v>
          </cell>
          <cell r="H25">
            <v>0</v>
          </cell>
          <cell r="I25">
            <v>0</v>
          </cell>
          <cell r="J25">
            <v>0</v>
          </cell>
          <cell r="K25">
            <v>0</v>
          </cell>
          <cell r="L25">
            <v>0</v>
          </cell>
          <cell r="M25">
            <v>0</v>
          </cell>
          <cell r="N25" t="str">
            <v>GVIE0427</v>
          </cell>
          <cell r="O25">
            <v>15</v>
          </cell>
          <cell r="P25">
            <v>43800</v>
          </cell>
        </row>
        <row r="26">
          <cell r="B26" t="str">
            <v>АСТ - Алтайская СЭС-7</v>
          </cell>
          <cell r="C26" t="str">
            <v>Усть-Коксинская СЭС 1-я очередь 10 МВт</v>
          </cell>
          <cell r="D26" t="str">
            <v>Усть-Коксинская СЭС 1-я очередь 10 МВт</v>
          </cell>
          <cell r="E26" t="str">
            <v>с. Амур  (Республика Алтай)</v>
          </cell>
          <cell r="F26" t="str">
            <v>Усть-Коксинский район</v>
          </cell>
          <cell r="G26" t="str">
            <v>Алтайский край</v>
          </cell>
          <cell r="H26">
            <v>0</v>
          </cell>
          <cell r="I26">
            <v>0</v>
          </cell>
          <cell r="J26">
            <v>0</v>
          </cell>
          <cell r="K26">
            <v>0</v>
          </cell>
          <cell r="L26">
            <v>0</v>
          </cell>
          <cell r="M26">
            <v>0</v>
          </cell>
          <cell r="N26" t="str">
            <v>GVIE0426</v>
          </cell>
          <cell r="O26">
            <v>10</v>
          </cell>
          <cell r="P26">
            <v>43800</v>
          </cell>
        </row>
        <row r="27">
          <cell r="B27" t="str">
            <v>АСТ - Алтайская СЭС-3</v>
          </cell>
          <cell r="C27" t="str">
            <v>Усть-Коксинская СЭС 2-я очередь 10 МВт</v>
          </cell>
          <cell r="D27" t="str">
            <v>Усть-Коксинская СЭС 2-я очередь 10 МВт</v>
          </cell>
          <cell r="E27">
            <v>0</v>
          </cell>
          <cell r="F27">
            <v>0</v>
          </cell>
          <cell r="G27" t="str">
            <v>Алтайский край</v>
          </cell>
          <cell r="H27">
            <v>0</v>
          </cell>
          <cell r="I27">
            <v>0</v>
          </cell>
          <cell r="J27">
            <v>0</v>
          </cell>
          <cell r="K27">
            <v>0</v>
          </cell>
          <cell r="L27">
            <v>0</v>
          </cell>
          <cell r="M27">
            <v>0</v>
          </cell>
          <cell r="N27" t="str">
            <v>GVIE0425</v>
          </cell>
          <cell r="O27">
            <v>10</v>
          </cell>
          <cell r="P27">
            <v>43800</v>
          </cell>
        </row>
        <row r="28">
          <cell r="B28" t="str">
            <v>АСТ - Омская СЭС-2</v>
          </cell>
          <cell r="C28" t="str">
            <v>Усть-Коксинская СЭС 3-я очередь 15 МВт</v>
          </cell>
          <cell r="D28" t="str">
            <v>Усть-Коксинская СЭС 3-я очередь 15 МВт</v>
          </cell>
          <cell r="E28">
            <v>0</v>
          </cell>
          <cell r="F28">
            <v>0</v>
          </cell>
          <cell r="G28" t="str">
            <v>Омская область</v>
          </cell>
          <cell r="H28">
            <v>0</v>
          </cell>
          <cell r="I28">
            <v>0</v>
          </cell>
          <cell r="J28">
            <v>0</v>
          </cell>
          <cell r="K28">
            <v>0</v>
          </cell>
          <cell r="L28">
            <v>0</v>
          </cell>
          <cell r="M28">
            <v>0</v>
          </cell>
          <cell r="N28" t="str">
            <v>GVIE0417</v>
          </cell>
          <cell r="O28">
            <v>15</v>
          </cell>
          <cell r="P28">
            <v>43800</v>
          </cell>
        </row>
        <row r="29">
          <cell r="B29" t="str">
            <v>Чебеньковская СЭС</v>
          </cell>
          <cell r="C29" t="str">
            <v>Яшкульская СЭС 45 МВт</v>
          </cell>
          <cell r="D29" t="str">
            <v>Яшкульская СЭС 45 МВт</v>
          </cell>
          <cell r="E29" t="str">
            <v>с. Улан Эрге (Калмыкия)</v>
          </cell>
          <cell r="F29" t="str">
            <v>Яшкульский район</v>
          </cell>
          <cell r="G29" t="str">
            <v>Оренбургская область</v>
          </cell>
          <cell r="H29">
            <v>0</v>
          </cell>
          <cell r="I29">
            <v>0</v>
          </cell>
          <cell r="J29">
            <v>0</v>
          </cell>
          <cell r="K29">
            <v>0</v>
          </cell>
          <cell r="L29">
            <v>0</v>
          </cell>
          <cell r="M29">
            <v>0</v>
          </cell>
          <cell r="N29" t="str">
            <v>GVIE0602</v>
          </cell>
          <cell r="O29">
            <v>45</v>
          </cell>
          <cell r="P29">
            <v>44166</v>
          </cell>
        </row>
        <row r="30">
          <cell r="B30" t="str">
            <v>Бурибаевская СЭС-3</v>
          </cell>
          <cell r="C30" t="str">
            <v>Бурибаевская СЭС-3 25 МВт</v>
          </cell>
          <cell r="D30" t="str">
            <v>Бурибаевская СЭС-3 25 МВт</v>
          </cell>
          <cell r="E30" t="str">
            <v xml:space="preserve"> с. Бурибай (Башкортостан), с. Акъяр (Башкортостан)</v>
          </cell>
          <cell r="F30" t="str">
            <v>Хайбуллинский район</v>
          </cell>
          <cell r="G30" t="str">
            <v>Республика Башкортостан</v>
          </cell>
          <cell r="H30">
            <v>0</v>
          </cell>
          <cell r="I30">
            <v>0</v>
          </cell>
          <cell r="J30">
            <v>0</v>
          </cell>
          <cell r="K30">
            <v>0</v>
          </cell>
          <cell r="L30">
            <v>0</v>
          </cell>
          <cell r="M30">
            <v>0</v>
          </cell>
          <cell r="N30" t="str">
            <v>GVIE0603</v>
          </cell>
          <cell r="O30">
            <v>25</v>
          </cell>
          <cell r="P30">
            <v>44166</v>
          </cell>
        </row>
        <row r="31">
          <cell r="B31" t="str">
            <v>СЭС Дергачевская</v>
          </cell>
          <cell r="C31" t="str">
            <v>Дергачёвская СЭС 25 МВт</v>
          </cell>
          <cell r="D31" t="str">
            <v>Дергачёвская СЭС 25 МВт</v>
          </cell>
          <cell r="E31" t="str">
            <v>п.г.т. Дергачи (Саратов)</v>
          </cell>
          <cell r="F31" t="str">
            <v>Дергачевский район</v>
          </cell>
          <cell r="G31" t="str">
            <v>Саратовская область</v>
          </cell>
          <cell r="H31">
            <v>0</v>
          </cell>
          <cell r="I31">
            <v>0</v>
          </cell>
          <cell r="J31">
            <v>0</v>
          </cell>
          <cell r="K31">
            <v>0</v>
          </cell>
          <cell r="L31">
            <v>0</v>
          </cell>
          <cell r="M31">
            <v>0</v>
          </cell>
          <cell r="N31" t="str">
            <v>GVIE0695</v>
          </cell>
          <cell r="O31">
            <v>25</v>
          </cell>
          <cell r="P31">
            <v>44166</v>
          </cell>
        </row>
        <row r="32">
          <cell r="B32" t="str">
            <v>СЭС Алейская</v>
          </cell>
          <cell r="C32" t="str">
            <v>Шебалинская СЭС 25 МВт</v>
          </cell>
          <cell r="D32" t="str">
            <v>Шебалинская СЭС 25 МВт</v>
          </cell>
          <cell r="E32" t="str">
            <v>с. Шебалино (Республика Алтай)</v>
          </cell>
          <cell r="F32" t="str">
            <v>Шебалинскй район</v>
          </cell>
          <cell r="G32" t="str">
            <v>Алтайский край</v>
          </cell>
          <cell r="H32">
            <v>0</v>
          </cell>
          <cell r="I32">
            <v>0</v>
          </cell>
          <cell r="J32">
            <v>0</v>
          </cell>
          <cell r="K32">
            <v>0</v>
          </cell>
          <cell r="L32">
            <v>0</v>
          </cell>
          <cell r="M32">
            <v>0</v>
          </cell>
          <cell r="N32" t="str">
            <v>GVIE0694</v>
          </cell>
          <cell r="O32">
            <v>25</v>
          </cell>
          <cell r="P32">
            <v>44166</v>
          </cell>
        </row>
        <row r="33">
          <cell r="B33" t="str">
            <v>СЭС Окино-Ключи</v>
          </cell>
          <cell r="C33" t="str">
            <v>Джидинская СЭС 35 МВт 2-я очередь 20 МВт</v>
          </cell>
          <cell r="D33" t="str">
            <v>Джидинская СЭС 35 МВт 2-я очередь 20 МВт</v>
          </cell>
          <cell r="E33" t="str">
            <v>с. Дырестуй (Бурятия)</v>
          </cell>
          <cell r="F33" t="str">
            <v>Джидинский район</v>
          </cell>
          <cell r="G33" t="str">
            <v>Республика Бурятия</v>
          </cell>
          <cell r="H33">
            <v>0</v>
          </cell>
          <cell r="I33">
            <v>0</v>
          </cell>
          <cell r="J33">
            <v>0</v>
          </cell>
          <cell r="K33">
            <v>0</v>
          </cell>
          <cell r="L33">
            <v>0</v>
          </cell>
          <cell r="M33">
            <v>0</v>
          </cell>
          <cell r="N33" t="str">
            <v>GVIE0681</v>
          </cell>
          <cell r="O33">
            <v>20</v>
          </cell>
          <cell r="P33">
            <v>44166</v>
          </cell>
        </row>
        <row r="34">
          <cell r="B34" t="str">
            <v>СЭС Нововаршавская</v>
          </cell>
          <cell r="C34" t="str">
            <v>Торейская СЭС 45 МВт 1-я очередь 15 МВт</v>
          </cell>
          <cell r="D34" t="str">
            <v>Торейская СЭС 45 МВт 1-я очередь 15 МВт</v>
          </cell>
          <cell r="E34" t="str">
            <v>с. Нижний Торей (Бурятия)</v>
          </cell>
          <cell r="F34" t="str">
            <v>Джидинский район</v>
          </cell>
          <cell r="G34" t="str">
            <v>Омская область</v>
          </cell>
          <cell r="H34">
            <v>0</v>
          </cell>
          <cell r="I34">
            <v>0</v>
          </cell>
          <cell r="J34">
            <v>0</v>
          </cell>
          <cell r="K34">
            <v>0</v>
          </cell>
          <cell r="L34">
            <v>0</v>
          </cell>
          <cell r="M34">
            <v>0</v>
          </cell>
          <cell r="N34" t="str">
            <v>GVIE0671</v>
          </cell>
          <cell r="O34">
            <v>15</v>
          </cell>
          <cell r="P34">
            <v>44166</v>
          </cell>
        </row>
        <row r="35">
          <cell r="B35" t="str">
            <v>СЭС Русская поляна</v>
          </cell>
          <cell r="C35" t="str">
            <v>Торейская СЭС 45 МВт 2-я очередь 15 МВт</v>
          </cell>
          <cell r="D35" t="str">
            <v>Торейская СЭС 45 МВт 2-я очередь 15 МВт</v>
          </cell>
          <cell r="E35" t="str">
            <v>с. Нижний Торей (Бурятия)</v>
          </cell>
          <cell r="F35" t="str">
            <v>Джидинский район</v>
          </cell>
          <cell r="G35" t="str">
            <v>Омская область</v>
          </cell>
          <cell r="H35">
            <v>0</v>
          </cell>
          <cell r="I35">
            <v>0</v>
          </cell>
          <cell r="J35">
            <v>0</v>
          </cell>
          <cell r="K35">
            <v>0</v>
          </cell>
          <cell r="L35">
            <v>0</v>
          </cell>
          <cell r="M35">
            <v>0</v>
          </cell>
          <cell r="N35" t="str">
            <v>GVIE0682</v>
          </cell>
          <cell r="O35">
            <v>15</v>
          </cell>
          <cell r="P35">
            <v>44166</v>
          </cell>
        </row>
        <row r="36">
          <cell r="B36" t="str">
            <v>СЭС Алгайская</v>
          </cell>
          <cell r="C36" t="str">
            <v>Черноземельская СЭС 50 МВт 1-я очередь 15 МВт</v>
          </cell>
          <cell r="D36" t="str">
            <v>Черноземельская СЭС 50 МВт 1-я очередь 15 МВт</v>
          </cell>
          <cell r="E36" t="str">
            <v>п. Комсомольский (Калмыкия)</v>
          </cell>
          <cell r="F36">
            <v>0</v>
          </cell>
          <cell r="G36" t="str">
            <v>Саратовская область</v>
          </cell>
          <cell r="H36">
            <v>0</v>
          </cell>
          <cell r="I36">
            <v>0</v>
          </cell>
          <cell r="J36">
            <v>0</v>
          </cell>
          <cell r="K36">
            <v>0</v>
          </cell>
          <cell r="L36">
            <v>0</v>
          </cell>
          <cell r="M36">
            <v>0</v>
          </cell>
          <cell r="N36" t="str">
            <v>GVIE0683</v>
          </cell>
          <cell r="O36">
            <v>15</v>
          </cell>
          <cell r="P36">
            <v>44531</v>
          </cell>
        </row>
        <row r="37">
          <cell r="B37" t="str">
            <v>СЭС Акъяр</v>
          </cell>
          <cell r="C37" t="str">
            <v>Черноземельская СЭС 50 МВт 2-я очередь 20 МВт</v>
          </cell>
          <cell r="D37" t="str">
            <v>Черноземельская СЭС 50 МВт 2-я очередь 20 МВт</v>
          </cell>
          <cell r="E37" t="str">
            <v>п. Комсомольский (Калмыкия)</v>
          </cell>
          <cell r="F37">
            <v>0</v>
          </cell>
          <cell r="G37" t="str">
            <v>Республика Башкортостан</v>
          </cell>
          <cell r="H37">
            <v>0</v>
          </cell>
          <cell r="I37">
            <v>0</v>
          </cell>
          <cell r="J37">
            <v>0</v>
          </cell>
          <cell r="K37">
            <v>0</v>
          </cell>
          <cell r="L37">
            <v>0</v>
          </cell>
          <cell r="M37">
            <v>0</v>
          </cell>
          <cell r="N37" t="str">
            <v>GVIE0680</v>
          </cell>
          <cell r="O37">
            <v>20</v>
          </cell>
          <cell r="P37">
            <v>44531</v>
          </cell>
        </row>
        <row r="38">
          <cell r="B38" t="str">
            <v>СЭС Удинская-1</v>
          </cell>
          <cell r="C38" t="str">
            <v>Торейская СЭС 45 МВт 3-я очередь 15 МВт</v>
          </cell>
          <cell r="D38" t="str">
            <v>Торейская СЭС 45 МВт 3-я очередь 15 МВт</v>
          </cell>
          <cell r="E38" t="str">
            <v>с. Нижний Торей (Бурятия)</v>
          </cell>
          <cell r="F38">
            <v>0</v>
          </cell>
          <cell r="G38" t="str">
            <v>Республика Бурятия</v>
          </cell>
          <cell r="H38">
            <v>0</v>
          </cell>
          <cell r="I38">
            <v>0</v>
          </cell>
          <cell r="J38">
            <v>0</v>
          </cell>
          <cell r="K38">
            <v>0</v>
          </cell>
          <cell r="L38">
            <v>0</v>
          </cell>
          <cell r="M38">
            <v>0</v>
          </cell>
          <cell r="N38" t="str">
            <v>GVIE0678</v>
          </cell>
          <cell r="O38">
            <v>15</v>
          </cell>
          <cell r="P38">
            <v>44531</v>
          </cell>
        </row>
        <row r="39">
          <cell r="B39" t="str">
            <v>СЭС Удинская-2</v>
          </cell>
          <cell r="C39" t="str">
            <v>Читинская СЭС 35 МВт 1-я очередь  15 МВт</v>
          </cell>
          <cell r="D39" t="str">
            <v>Читинская СЭС 35 МВт 1-я очередь  15 МВт</v>
          </cell>
          <cell r="E39" t="str">
            <v>г. Чита (Забайкальский край)</v>
          </cell>
          <cell r="F39">
            <v>0</v>
          </cell>
          <cell r="G39" t="str">
            <v>Республика Бурятия</v>
          </cell>
          <cell r="H39">
            <v>0</v>
          </cell>
          <cell r="I39">
            <v>0</v>
          </cell>
          <cell r="J39">
            <v>0</v>
          </cell>
          <cell r="K39">
            <v>0</v>
          </cell>
          <cell r="L39">
            <v>0</v>
          </cell>
          <cell r="M39">
            <v>0</v>
          </cell>
          <cell r="N39" t="str">
            <v>GVIE0677</v>
          </cell>
          <cell r="O39">
            <v>15</v>
          </cell>
          <cell r="P39">
            <v>44531</v>
          </cell>
        </row>
        <row r="40">
          <cell r="B40" t="str">
            <v>СЭС Агинская</v>
          </cell>
          <cell r="C40" t="str">
            <v>Читинская СЭС 35 МВт 2-я очередь  20 МВт</v>
          </cell>
          <cell r="D40" t="str">
            <v>Читинская СЭС 35 МВт 2-я очередь  20 МВт</v>
          </cell>
          <cell r="E40" t="str">
            <v>г. Чита (Забайкальский край)</v>
          </cell>
          <cell r="F40">
            <v>0</v>
          </cell>
          <cell r="G40" t="str">
            <v>Забайкальский край</v>
          </cell>
          <cell r="H40">
            <v>0</v>
          </cell>
          <cell r="I40">
            <v>0</v>
          </cell>
          <cell r="J40">
            <v>0</v>
          </cell>
          <cell r="K40">
            <v>0</v>
          </cell>
          <cell r="L40">
            <v>0</v>
          </cell>
          <cell r="M40">
            <v>0</v>
          </cell>
          <cell r="N40" t="str">
            <v>GVIE0676</v>
          </cell>
          <cell r="O40">
            <v>20</v>
          </cell>
          <cell r="P40">
            <v>44531</v>
          </cell>
        </row>
        <row r="41">
          <cell r="B41" t="str">
            <v>СЭС Городская</v>
          </cell>
          <cell r="C41" t="str">
            <v>Бугульчанская СЭС-3/СЭС Озинки</v>
          </cell>
          <cell r="D41">
            <v>0</v>
          </cell>
          <cell r="E41" t="str">
            <v>г. Ершов (Саратов)</v>
          </cell>
          <cell r="F41">
            <v>0</v>
          </cell>
          <cell r="G41" t="str">
            <v>Саратовская область</v>
          </cell>
          <cell r="H41">
            <v>0</v>
          </cell>
          <cell r="I41">
            <v>0</v>
          </cell>
          <cell r="J41">
            <v>0</v>
          </cell>
          <cell r="K41">
            <v>0</v>
          </cell>
          <cell r="L41">
            <v>0</v>
          </cell>
          <cell r="M41">
            <v>0</v>
          </cell>
          <cell r="N41" t="str">
            <v>GVIE0691</v>
          </cell>
          <cell r="O41">
            <v>20</v>
          </cell>
          <cell r="P41">
            <v>44896</v>
          </cell>
        </row>
        <row r="42">
          <cell r="B42" t="str">
            <v>СЭС Павлоградская</v>
          </cell>
          <cell r="C42" t="str">
            <v>Славгородская СЭС 35 МВт 1-я очередь 20 МВт</v>
          </cell>
          <cell r="D42" t="str">
            <v>Славгородская СЭС 35 МВт 1-я очередь 20 МВт</v>
          </cell>
          <cell r="E42" t="str">
            <v>г. Славгород (Алтайский Край)</v>
          </cell>
          <cell r="F42">
            <v>0</v>
          </cell>
          <cell r="G42" t="str">
            <v>Омская область</v>
          </cell>
          <cell r="H42">
            <v>0</v>
          </cell>
          <cell r="I42">
            <v>0</v>
          </cell>
          <cell r="J42">
            <v>0</v>
          </cell>
          <cell r="K42">
            <v>0</v>
          </cell>
          <cell r="L42">
            <v>0</v>
          </cell>
          <cell r="M42">
            <v>0</v>
          </cell>
          <cell r="N42" t="str">
            <v>GVIE0688</v>
          </cell>
          <cell r="O42">
            <v>20</v>
          </cell>
          <cell r="P42">
            <v>44896</v>
          </cell>
        </row>
        <row r="43">
          <cell r="B43" t="str">
            <v>СЭС Котово</v>
          </cell>
          <cell r="C43" t="str">
            <v>Черноземельская СЭС 50 МВт 3-я очередь 15 МВт</v>
          </cell>
          <cell r="D43" t="str">
            <v>Черноземельская СЭС 50 МВт 3-я очередь 15 МВт</v>
          </cell>
          <cell r="E43" t="str">
            <v>п. Комсомольский (Калмыкия)</v>
          </cell>
          <cell r="F43">
            <v>0</v>
          </cell>
          <cell r="G43" t="str">
            <v xml:space="preserve">Волгоградская область </v>
          </cell>
          <cell r="H43">
            <v>0</v>
          </cell>
          <cell r="I43">
            <v>0</v>
          </cell>
          <cell r="J43">
            <v>0</v>
          </cell>
          <cell r="K43">
            <v>0</v>
          </cell>
          <cell r="L43">
            <v>0</v>
          </cell>
          <cell r="M43">
            <v>0</v>
          </cell>
          <cell r="N43" t="str">
            <v>GVIE0689</v>
          </cell>
          <cell r="O43">
            <v>15</v>
          </cell>
          <cell r="P43">
            <v>44896</v>
          </cell>
        </row>
        <row r="44">
          <cell r="B44" t="str">
            <v>СЭС Шильдинская</v>
          </cell>
          <cell r="C44">
            <v>0</v>
          </cell>
          <cell r="D44" t="str">
            <v>п. Саракташ (Оренбург)</v>
          </cell>
          <cell r="E44" t="str">
            <v>п. Шильда (Оренбург)</v>
          </cell>
          <cell r="F44">
            <v>0</v>
          </cell>
          <cell r="G44" t="str">
            <v>Оренбургская область</v>
          </cell>
          <cell r="H44">
            <v>0</v>
          </cell>
          <cell r="I44">
            <v>0</v>
          </cell>
          <cell r="J44">
            <v>0</v>
          </cell>
          <cell r="K44">
            <v>0</v>
          </cell>
          <cell r="L44">
            <v>0</v>
          </cell>
          <cell r="M44">
            <v>0</v>
          </cell>
          <cell r="N44" t="str">
            <v>GVIE0679</v>
          </cell>
          <cell r="O44">
            <v>15</v>
          </cell>
          <cell r="P44">
            <v>44896</v>
          </cell>
        </row>
        <row r="45">
          <cell r="B45" t="str">
            <v>СЭС Борзя Западная</v>
          </cell>
          <cell r="C45" t="str">
            <v>Славгородская СЭС 35 МВт 1-я очередб 15 МВт</v>
          </cell>
          <cell r="D45" t="str">
            <v>Славгородская СЭС 35 МВт 1-я очередб 15 МВт</v>
          </cell>
          <cell r="E45" t="str">
            <v>г. Славгород (Алтайский Край)</v>
          </cell>
          <cell r="F45">
            <v>0</v>
          </cell>
          <cell r="G45" t="str">
            <v>Забайкальский край</v>
          </cell>
          <cell r="H45">
            <v>0</v>
          </cell>
          <cell r="I45">
            <v>0</v>
          </cell>
          <cell r="J45">
            <v>0</v>
          </cell>
          <cell r="K45">
            <v>0</v>
          </cell>
          <cell r="L45">
            <v>0</v>
          </cell>
          <cell r="M45">
            <v>0</v>
          </cell>
          <cell r="N45" t="str">
            <v>GVIE0690</v>
          </cell>
          <cell r="O45">
            <v>15</v>
          </cell>
          <cell r="P45">
            <v>44896</v>
          </cell>
        </row>
        <row r="46">
          <cell r="B46" t="str">
            <v>СЭС Курьинская</v>
          </cell>
          <cell r="C46" t="str">
            <v>Курьинская СЭС</v>
          </cell>
          <cell r="D46">
            <v>0</v>
          </cell>
          <cell r="E46" t="str">
            <v>с. Курья (Алтайский край)</v>
          </cell>
          <cell r="F46">
            <v>0</v>
          </cell>
          <cell r="G46" t="str">
            <v>Алтайский край</v>
          </cell>
          <cell r="H46">
            <v>0</v>
          </cell>
          <cell r="I46">
            <v>0</v>
          </cell>
          <cell r="J46">
            <v>0</v>
          </cell>
          <cell r="K46">
            <v>0</v>
          </cell>
          <cell r="L46">
            <v>0</v>
          </cell>
          <cell r="M46">
            <v>0</v>
          </cell>
          <cell r="N46" t="str">
            <v>GVIE0687</v>
          </cell>
          <cell r="O46">
            <v>15</v>
          </cell>
          <cell r="P46">
            <v>44896</v>
          </cell>
        </row>
      </sheetData>
      <sheetData sheetId="1"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87"/>
  <sheetViews>
    <sheetView view="pageBreakPreview" zoomScale="40" zoomScaleSheetLayoutView="40" workbookViewId="0">
      <pane xSplit="3" ySplit="2" topLeftCell="D3" activePane="bottomRight" state="frozenSplit"/>
      <selection pane="topRight" activeCell="X1" sqref="X1"/>
      <selection pane="bottomLeft" activeCell="A13" sqref="A13"/>
      <selection pane="bottomRight" sqref="A1:AJ1"/>
    </sheetView>
  </sheetViews>
  <sheetFormatPr defaultColWidth="8.6328125" defaultRowHeight="14.5" outlineLevelRow="1" outlineLevelCol="1"/>
  <cols>
    <col min="2" max="2" width="29.6328125" bestFit="1" customWidth="1"/>
    <col min="3" max="3" width="42.6328125" bestFit="1" customWidth="1"/>
    <col min="4" max="4" width="49.6328125" customWidth="1"/>
    <col min="5" max="5" width="36.6328125" customWidth="1"/>
    <col min="6" max="6" width="31.453125" customWidth="1" outlineLevel="1"/>
    <col min="7" max="7" width="25.453125" bestFit="1" customWidth="1"/>
    <col min="8" max="8" width="43.6328125" hidden="1" customWidth="1" outlineLevel="1"/>
    <col min="9" max="9" width="17" hidden="1" customWidth="1" outlineLevel="1"/>
    <col min="10" max="10" width="30" hidden="1" customWidth="1" collapsed="1"/>
    <col min="11" max="11" width="15.6328125" hidden="1" customWidth="1"/>
    <col min="12" max="13" width="15.6328125" hidden="1" customWidth="1" outlineLevel="1"/>
    <col min="14" max="14" width="11" customWidth="1" collapsed="1"/>
    <col min="15" max="15" width="11.54296875" bestFit="1" customWidth="1"/>
    <col min="16" max="16" width="14.453125" customWidth="1"/>
    <col min="17" max="17" width="10.453125" customWidth="1"/>
    <col min="18" max="19" width="14.453125" customWidth="1"/>
    <col min="20" max="21" width="15.453125" hidden="1" customWidth="1"/>
    <col min="22" max="22" width="16.453125" hidden="1" customWidth="1"/>
    <col min="23" max="23" width="18" hidden="1" customWidth="1"/>
    <col min="24" max="24" width="15.453125" hidden="1" customWidth="1"/>
    <col min="25" max="26" width="15.453125" hidden="1" customWidth="1" outlineLevel="1"/>
    <col min="27" max="27" width="15.453125" hidden="1" customWidth="1"/>
    <col min="28" max="28" width="15.6328125" hidden="1" customWidth="1" outlineLevel="1"/>
    <col min="29" max="29" width="18.36328125" hidden="1" customWidth="1"/>
    <col min="30" max="30" width="10.36328125" hidden="1" customWidth="1"/>
    <col min="31" max="31" width="9.6328125" hidden="1" customWidth="1"/>
    <col min="32" max="32" width="12.36328125" hidden="1" customWidth="1"/>
    <col min="33" max="33" width="18.6328125" hidden="1" customWidth="1"/>
    <col min="34" max="34" width="7.36328125" customWidth="1"/>
    <col min="35" max="35" width="7.453125" customWidth="1"/>
    <col min="36" max="36" width="129.453125" customWidth="1"/>
  </cols>
  <sheetData>
    <row r="1" spans="1:37" ht="21.5" thickBot="1">
      <c r="A1" s="520" t="s">
        <v>154</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row>
    <row r="2" spans="1:37" ht="45" customHeight="1">
      <c r="A2" s="53" t="s">
        <v>133</v>
      </c>
      <c r="B2" s="29" t="s">
        <v>5</v>
      </c>
      <c r="C2" s="29" t="s">
        <v>99</v>
      </c>
      <c r="D2" s="29" t="s">
        <v>212</v>
      </c>
      <c r="E2" s="29" t="s">
        <v>98</v>
      </c>
      <c r="F2" s="29" t="s">
        <v>97</v>
      </c>
      <c r="G2" s="29" t="s">
        <v>19</v>
      </c>
      <c r="H2" s="29" t="s">
        <v>1</v>
      </c>
      <c r="I2" s="29" t="s">
        <v>92</v>
      </c>
      <c r="J2" s="29" t="s">
        <v>2</v>
      </c>
      <c r="K2" s="29" t="s">
        <v>96</v>
      </c>
      <c r="L2" s="29" t="s">
        <v>91</v>
      </c>
      <c r="M2" s="29" t="s">
        <v>90</v>
      </c>
      <c r="N2" s="29" t="s">
        <v>6</v>
      </c>
      <c r="O2" s="29" t="s">
        <v>7</v>
      </c>
      <c r="P2" s="29" t="s">
        <v>17</v>
      </c>
      <c r="Q2" s="29" t="s">
        <v>20</v>
      </c>
      <c r="R2" s="29" t="s">
        <v>16</v>
      </c>
      <c r="S2" s="54" t="s">
        <v>100</v>
      </c>
      <c r="T2" s="29" t="s">
        <v>21</v>
      </c>
      <c r="U2" s="29" t="s">
        <v>131</v>
      </c>
      <c r="V2" s="29" t="s">
        <v>132</v>
      </c>
      <c r="W2" s="29" t="s">
        <v>95</v>
      </c>
      <c r="X2" s="29" t="s">
        <v>0</v>
      </c>
      <c r="Y2" s="29" t="s">
        <v>102</v>
      </c>
      <c r="Z2" s="29" t="s">
        <v>101</v>
      </c>
      <c r="AA2" s="29" t="s">
        <v>103</v>
      </c>
      <c r="AB2" s="29" t="s">
        <v>104</v>
      </c>
      <c r="AC2" s="29" t="s">
        <v>105</v>
      </c>
      <c r="AD2" s="29" t="s">
        <v>33</v>
      </c>
      <c r="AE2" s="29" t="s">
        <v>31</v>
      </c>
      <c r="AF2" s="29" t="s">
        <v>32</v>
      </c>
      <c r="AG2" s="29" t="s">
        <v>94</v>
      </c>
      <c r="AH2" s="29" t="s">
        <v>93</v>
      </c>
      <c r="AI2" s="29" t="s">
        <v>18</v>
      </c>
      <c r="AJ2" s="55" t="s">
        <v>22</v>
      </c>
    </row>
    <row r="3" spans="1:37" s="68" customFormat="1" ht="45" customHeight="1">
      <c r="A3" s="523">
        <v>1</v>
      </c>
      <c r="B3" s="105" t="s">
        <v>4</v>
      </c>
      <c r="C3" s="521" t="s">
        <v>171</v>
      </c>
      <c r="D3" s="101" t="s">
        <v>198</v>
      </c>
      <c r="E3" s="102" t="s">
        <v>13</v>
      </c>
      <c r="F3" s="101" t="s">
        <v>162</v>
      </c>
      <c r="G3" s="133" t="s">
        <v>11</v>
      </c>
      <c r="H3" s="101" t="s">
        <v>126</v>
      </c>
      <c r="I3" s="100"/>
      <c r="J3" s="103" t="s">
        <v>109</v>
      </c>
      <c r="K3" s="104"/>
      <c r="L3" s="100"/>
      <c r="M3" s="100"/>
      <c r="N3" s="105" t="s">
        <v>8</v>
      </c>
      <c r="O3" s="105">
        <v>15</v>
      </c>
      <c r="P3" s="106">
        <v>43435</v>
      </c>
      <c r="Q3" s="107" t="s">
        <v>14</v>
      </c>
      <c r="R3" s="106">
        <v>44562</v>
      </c>
      <c r="S3" s="108">
        <v>2019</v>
      </c>
      <c r="T3" s="109"/>
      <c r="U3" s="109"/>
      <c r="V3" s="109"/>
      <c r="W3" s="110" t="s">
        <v>3</v>
      </c>
      <c r="X3" s="111"/>
      <c r="Y3" s="112" t="e">
        <f>EOMONTH(X3-1,3)</f>
        <v>#NUM!</v>
      </c>
      <c r="Z3" s="112" t="e">
        <f t="shared" ref="Z3" si="0">EOMONTH(MAX(Y3,V3),1)</f>
        <v>#NUM!</v>
      </c>
      <c r="AA3" s="112" t="e">
        <f t="shared" ref="AA3" si="1">EOMONTH(Z3,1)</f>
        <v>#NUM!</v>
      </c>
      <c r="AB3" s="112" t="e">
        <f t="shared" ref="AB3" si="2">MAX(EOMONTH(M3,6)-15,EOMONTH(MAX(Y3,Z3),4)-15,EOMONTH(AA3,3)-15)</f>
        <v>#NUM!</v>
      </c>
      <c r="AC3" s="112" t="e">
        <f t="shared" ref="AC3" si="3">EOMONTH(AB3,0)+1</f>
        <v>#NUM!</v>
      </c>
      <c r="AD3" s="105" t="e">
        <f>ROUND((AC3-P3)/30,0)</f>
        <v>#NUM!</v>
      </c>
      <c r="AE3" s="113" t="e">
        <f t="shared" ref="AE3" si="4">IF(AD3&gt;=12,AD3-12,0)</f>
        <v>#NUM!</v>
      </c>
      <c r="AF3" s="114" t="e">
        <f t="shared" ref="AF3" si="5">(180-AD3)/12</f>
        <v>#NUM!</v>
      </c>
      <c r="AG3" s="115"/>
      <c r="AH3" s="105" t="s">
        <v>34</v>
      </c>
      <c r="AI3" s="105">
        <v>2014</v>
      </c>
      <c r="AJ3" s="131" t="s">
        <v>150</v>
      </c>
      <c r="AK3" s="67"/>
    </row>
    <row r="4" spans="1:37" s="68" customFormat="1" ht="45" customHeight="1">
      <c r="A4" s="524"/>
      <c r="B4" s="120" t="s">
        <v>136</v>
      </c>
      <c r="C4" s="522"/>
      <c r="D4" s="117" t="s">
        <v>199</v>
      </c>
      <c r="E4" s="117" t="s">
        <v>13</v>
      </c>
      <c r="F4" s="117" t="s">
        <v>162</v>
      </c>
      <c r="G4" s="120" t="s">
        <v>13</v>
      </c>
      <c r="H4" s="117" t="s">
        <v>134</v>
      </c>
      <c r="I4" s="116"/>
      <c r="J4" s="118"/>
      <c r="K4" s="119"/>
      <c r="L4" s="116"/>
      <c r="M4" s="116"/>
      <c r="N4" s="120" t="s">
        <v>135</v>
      </c>
      <c r="O4" s="120">
        <v>23.5</v>
      </c>
      <c r="P4" s="121">
        <v>43800</v>
      </c>
      <c r="Q4" s="122" t="s">
        <v>15</v>
      </c>
      <c r="R4" s="121">
        <v>44562</v>
      </c>
      <c r="S4" s="123">
        <v>2019</v>
      </c>
      <c r="T4" s="124"/>
      <c r="U4" s="124"/>
      <c r="V4" s="124"/>
      <c r="W4" s="125"/>
      <c r="X4" s="126"/>
      <c r="Y4" s="127" t="e">
        <f>EOMONTH(X4-1,3)</f>
        <v>#NUM!</v>
      </c>
      <c r="Z4" s="127" t="e">
        <f t="shared" ref="Z4:Z33" si="6">EOMONTH(MAX(Y4,V4),1)</f>
        <v>#NUM!</v>
      </c>
      <c r="AA4" s="127" t="e">
        <f t="shared" ref="AA4:AA33" si="7">EOMONTH(Z4,1)</f>
        <v>#NUM!</v>
      </c>
      <c r="AB4" s="127" t="e">
        <f t="shared" ref="AB4:AB33" si="8">MAX(EOMONTH(M4,6)-15,EOMONTH(MAX(Y4,Z4),4)-15,EOMONTH(AA4,3)-15)</f>
        <v>#NUM!</v>
      </c>
      <c r="AC4" s="127" t="e">
        <f t="shared" ref="AC4:AC33" si="9">EOMONTH(AB4,0)+1</f>
        <v>#NUM!</v>
      </c>
      <c r="AD4" s="120" t="e">
        <f t="shared" ref="AD4:AD33" si="10">ROUND((AC4-P4)/30,0)</f>
        <v>#NUM!</v>
      </c>
      <c r="AE4" s="128" t="e">
        <f t="shared" ref="AE4:AE33" si="11">IF(AD4&gt;=12,AD4-12,0)</f>
        <v>#NUM!</v>
      </c>
      <c r="AF4" s="129" t="e">
        <f t="shared" ref="AF4:AF33" si="12">(180-AD4)/12</f>
        <v>#NUM!</v>
      </c>
      <c r="AG4" s="130"/>
      <c r="AH4" s="120" t="s">
        <v>34</v>
      </c>
      <c r="AI4" s="120">
        <v>2018</v>
      </c>
      <c r="AJ4" s="132"/>
      <c r="AK4" s="67"/>
    </row>
    <row r="5" spans="1:37" s="67" customFormat="1" ht="45" customHeight="1">
      <c r="A5" s="519">
        <v>2</v>
      </c>
      <c r="B5" s="84" t="s">
        <v>23</v>
      </c>
      <c r="C5" s="518" t="s">
        <v>172</v>
      </c>
      <c r="D5" s="95" t="s">
        <v>200</v>
      </c>
      <c r="E5" s="98" t="s">
        <v>159</v>
      </c>
      <c r="F5" s="95" t="s">
        <v>163</v>
      </c>
      <c r="G5" s="134" t="s">
        <v>26</v>
      </c>
      <c r="H5" s="518" t="s">
        <v>145</v>
      </c>
      <c r="I5" s="81"/>
      <c r="J5" s="82"/>
      <c r="K5" s="83"/>
      <c r="L5" s="81"/>
      <c r="M5" s="81"/>
      <c r="N5" s="84" t="s">
        <v>28</v>
      </c>
      <c r="O5" s="84">
        <v>15</v>
      </c>
      <c r="P5" s="85">
        <v>43435</v>
      </c>
      <c r="Q5" s="86" t="s">
        <v>14</v>
      </c>
      <c r="R5" s="85">
        <v>44562</v>
      </c>
      <c r="S5" s="87">
        <v>2019</v>
      </c>
      <c r="T5" s="88"/>
      <c r="U5" s="88"/>
      <c r="V5" s="88"/>
      <c r="W5" s="89" t="s">
        <v>3</v>
      </c>
      <c r="X5" s="90"/>
      <c r="Y5" s="91" t="e">
        <f t="shared" ref="Y5:Y33" si="13">EOMONTH(X5-1,3)</f>
        <v>#NUM!</v>
      </c>
      <c r="Z5" s="91" t="e">
        <f t="shared" si="6"/>
        <v>#NUM!</v>
      </c>
      <c r="AA5" s="91" t="e">
        <f t="shared" si="7"/>
        <v>#NUM!</v>
      </c>
      <c r="AB5" s="91" t="e">
        <f t="shared" si="8"/>
        <v>#NUM!</v>
      </c>
      <c r="AC5" s="91" t="e">
        <f t="shared" si="9"/>
        <v>#NUM!</v>
      </c>
      <c r="AD5" s="84" t="e">
        <f>ROUND((AC5-P5)/30,0)</f>
        <v>#NUM!</v>
      </c>
      <c r="AE5" s="92" t="e">
        <f t="shared" si="11"/>
        <v>#NUM!</v>
      </c>
      <c r="AF5" s="93" t="e">
        <f t="shared" si="12"/>
        <v>#NUM!</v>
      </c>
      <c r="AG5" s="94" t="s">
        <v>37</v>
      </c>
      <c r="AH5" s="84" t="s">
        <v>37</v>
      </c>
      <c r="AI5" s="84">
        <v>2014</v>
      </c>
      <c r="AJ5" s="96" t="s">
        <v>110</v>
      </c>
    </row>
    <row r="6" spans="1:37" s="67" customFormat="1" ht="45" customHeight="1">
      <c r="A6" s="519"/>
      <c r="B6" s="84" t="s">
        <v>24</v>
      </c>
      <c r="C6" s="518"/>
      <c r="D6" s="95" t="s">
        <v>201</v>
      </c>
      <c r="E6" s="98" t="s">
        <v>159</v>
      </c>
      <c r="F6" s="95" t="s">
        <v>163</v>
      </c>
      <c r="G6" s="134" t="s">
        <v>26</v>
      </c>
      <c r="H6" s="518"/>
      <c r="I6" s="81"/>
      <c r="J6" s="82"/>
      <c r="K6" s="83"/>
      <c r="L6" s="81"/>
      <c r="M6" s="81"/>
      <c r="N6" s="84" t="s">
        <v>29</v>
      </c>
      <c r="O6" s="84">
        <v>15</v>
      </c>
      <c r="P6" s="85">
        <v>43435</v>
      </c>
      <c r="Q6" s="86" t="s">
        <v>14</v>
      </c>
      <c r="R6" s="85">
        <v>44562</v>
      </c>
      <c r="S6" s="87">
        <v>2019</v>
      </c>
      <c r="T6" s="88"/>
      <c r="U6" s="88"/>
      <c r="V6" s="88"/>
      <c r="W6" s="89" t="s">
        <v>3</v>
      </c>
      <c r="X6" s="90"/>
      <c r="Y6" s="91" t="e">
        <f t="shared" si="13"/>
        <v>#NUM!</v>
      </c>
      <c r="Z6" s="91" t="e">
        <f t="shared" si="6"/>
        <v>#NUM!</v>
      </c>
      <c r="AA6" s="91" t="e">
        <f t="shared" si="7"/>
        <v>#NUM!</v>
      </c>
      <c r="AB6" s="91" t="e">
        <f t="shared" si="8"/>
        <v>#NUM!</v>
      </c>
      <c r="AC6" s="91" t="e">
        <f t="shared" si="9"/>
        <v>#NUM!</v>
      </c>
      <c r="AD6" s="84" t="e">
        <f t="shared" si="10"/>
        <v>#NUM!</v>
      </c>
      <c r="AE6" s="92" t="e">
        <f t="shared" si="11"/>
        <v>#NUM!</v>
      </c>
      <c r="AF6" s="93" t="e">
        <f t="shared" si="12"/>
        <v>#NUM!</v>
      </c>
      <c r="AG6" s="94" t="s">
        <v>37</v>
      </c>
      <c r="AH6" s="84" t="s">
        <v>37</v>
      </c>
      <c r="AI6" s="84">
        <v>2014</v>
      </c>
      <c r="AJ6" s="96" t="s">
        <v>110</v>
      </c>
    </row>
    <row r="7" spans="1:37" s="67" customFormat="1" ht="45" customHeight="1">
      <c r="A7" s="56">
        <v>3</v>
      </c>
      <c r="B7" s="50" t="s">
        <v>25</v>
      </c>
      <c r="C7" s="57" t="s">
        <v>173</v>
      </c>
      <c r="D7" s="57" t="s">
        <v>173</v>
      </c>
      <c r="E7" s="58" t="s">
        <v>12</v>
      </c>
      <c r="F7" s="57" t="s">
        <v>160</v>
      </c>
      <c r="G7" s="135" t="s">
        <v>27</v>
      </c>
      <c r="H7" s="48" t="s">
        <v>146</v>
      </c>
      <c r="I7" s="49"/>
      <c r="J7" s="48"/>
      <c r="K7" s="59"/>
      <c r="L7" s="49"/>
      <c r="M7" s="49"/>
      <c r="N7" s="50" t="s">
        <v>30</v>
      </c>
      <c r="O7" s="50">
        <v>15</v>
      </c>
      <c r="P7" s="51">
        <v>43435</v>
      </c>
      <c r="Q7" s="60" t="s">
        <v>14</v>
      </c>
      <c r="R7" s="51">
        <v>44562</v>
      </c>
      <c r="S7" s="61">
        <v>2019</v>
      </c>
      <c r="T7" s="33"/>
      <c r="U7" s="33"/>
      <c r="V7" s="33"/>
      <c r="W7" s="62" t="s">
        <v>3</v>
      </c>
      <c r="X7" s="63"/>
      <c r="Y7" s="64" t="e">
        <f t="shared" si="13"/>
        <v>#NUM!</v>
      </c>
      <c r="Z7" s="64" t="e">
        <f t="shared" si="6"/>
        <v>#NUM!</v>
      </c>
      <c r="AA7" s="64" t="e">
        <f t="shared" si="7"/>
        <v>#NUM!</v>
      </c>
      <c r="AB7" s="64" t="e">
        <f t="shared" si="8"/>
        <v>#NUM!</v>
      </c>
      <c r="AC7" s="64" t="e">
        <f t="shared" si="9"/>
        <v>#NUM!</v>
      </c>
      <c r="AD7" s="50" t="e">
        <f t="shared" si="10"/>
        <v>#NUM!</v>
      </c>
      <c r="AE7" s="65" t="e">
        <f t="shared" si="11"/>
        <v>#NUM!</v>
      </c>
      <c r="AF7" s="66" t="e">
        <f t="shared" si="12"/>
        <v>#NUM!</v>
      </c>
      <c r="AG7" s="69" t="s">
        <v>37</v>
      </c>
      <c r="AH7" s="50" t="s">
        <v>37</v>
      </c>
      <c r="AI7" s="50">
        <v>2014</v>
      </c>
      <c r="AJ7" s="52" t="s">
        <v>110</v>
      </c>
    </row>
    <row r="8" spans="1:37" s="67" customFormat="1" ht="45" customHeight="1" outlineLevel="1">
      <c r="A8" s="70">
        <v>4</v>
      </c>
      <c r="B8" s="50" t="s">
        <v>38</v>
      </c>
      <c r="C8" s="57" t="s">
        <v>174</v>
      </c>
      <c r="D8" s="57" t="s">
        <v>202</v>
      </c>
      <c r="E8" s="50" t="s">
        <v>10</v>
      </c>
      <c r="F8" s="50" t="s">
        <v>129</v>
      </c>
      <c r="G8" s="50" t="s">
        <v>10</v>
      </c>
      <c r="H8" s="57" t="s">
        <v>127</v>
      </c>
      <c r="I8" s="49"/>
      <c r="J8" s="48"/>
      <c r="K8" s="59"/>
      <c r="L8" s="49"/>
      <c r="M8" s="49"/>
      <c r="N8" s="50" t="s">
        <v>66</v>
      </c>
      <c r="O8" s="50">
        <f>VLOOKUP(B8,'[1]проекты 2018'!$B$23:$P$46,14,FALSE)</f>
        <v>10</v>
      </c>
      <c r="P8" s="51">
        <f>VLOOKUP(B8,'[1]проекты 2018'!$B$23:$P$46,15,FALSE)</f>
        <v>43800</v>
      </c>
      <c r="Q8" s="60" t="s">
        <v>15</v>
      </c>
      <c r="R8" s="51">
        <v>44562</v>
      </c>
      <c r="S8" s="61">
        <v>2019</v>
      </c>
      <c r="T8" s="33"/>
      <c r="U8" s="33"/>
      <c r="V8" s="33"/>
      <c r="W8" s="71"/>
      <c r="X8" s="72"/>
      <c r="Y8" s="64" t="e">
        <f t="shared" si="13"/>
        <v>#NUM!</v>
      </c>
      <c r="Z8" s="64" t="e">
        <f t="shared" si="6"/>
        <v>#NUM!</v>
      </c>
      <c r="AA8" s="64" t="e">
        <f t="shared" si="7"/>
        <v>#NUM!</v>
      </c>
      <c r="AB8" s="64" t="e">
        <f t="shared" si="8"/>
        <v>#NUM!</v>
      </c>
      <c r="AC8" s="64" t="e">
        <f t="shared" si="9"/>
        <v>#NUM!</v>
      </c>
      <c r="AD8" s="50" t="e">
        <f t="shared" si="10"/>
        <v>#NUM!</v>
      </c>
      <c r="AE8" s="65" t="e">
        <f t="shared" si="11"/>
        <v>#NUM!</v>
      </c>
      <c r="AF8" s="66" t="e">
        <f t="shared" si="12"/>
        <v>#NUM!</v>
      </c>
      <c r="AG8" s="73"/>
      <c r="AH8" s="50" t="s">
        <v>34</v>
      </c>
      <c r="AI8" s="50">
        <v>2015</v>
      </c>
      <c r="AJ8" s="97"/>
    </row>
    <row r="9" spans="1:37" s="67" customFormat="1" ht="45" customHeight="1" outlineLevel="1">
      <c r="A9" s="70">
        <v>5</v>
      </c>
      <c r="B9" s="50" t="s">
        <v>39</v>
      </c>
      <c r="C9" s="57" t="s">
        <v>175</v>
      </c>
      <c r="D9" s="57" t="s">
        <v>175</v>
      </c>
      <c r="E9" s="50" t="s">
        <v>10</v>
      </c>
      <c r="F9" s="57" t="s">
        <v>161</v>
      </c>
      <c r="G9" s="50" t="s">
        <v>10</v>
      </c>
      <c r="H9" s="74" t="s">
        <v>146</v>
      </c>
      <c r="I9" s="49"/>
      <c r="J9" s="48"/>
      <c r="K9" s="59"/>
      <c r="L9" s="49"/>
      <c r="M9" s="49"/>
      <c r="N9" s="50" t="s">
        <v>67</v>
      </c>
      <c r="O9" s="50">
        <f>VLOOKUP(B9,'[1]проекты 2018'!$B$23:$P$46,14,FALSE)</f>
        <v>25</v>
      </c>
      <c r="P9" s="51">
        <f>VLOOKUP(B9,'[1]проекты 2018'!$B$23:$P$46,15,FALSE)</f>
        <v>43800</v>
      </c>
      <c r="Q9" s="60" t="s">
        <v>15</v>
      </c>
      <c r="R9" s="51">
        <v>44562</v>
      </c>
      <c r="S9" s="61">
        <v>2019</v>
      </c>
      <c r="T9" s="33"/>
      <c r="U9" s="33"/>
      <c r="V9" s="33"/>
      <c r="W9" s="71"/>
      <c r="X9" s="72"/>
      <c r="Y9" s="64" t="e">
        <f t="shared" si="13"/>
        <v>#NUM!</v>
      </c>
      <c r="Z9" s="64" t="e">
        <f t="shared" si="6"/>
        <v>#NUM!</v>
      </c>
      <c r="AA9" s="64" t="e">
        <f t="shared" si="7"/>
        <v>#NUM!</v>
      </c>
      <c r="AB9" s="64" t="e">
        <f t="shared" si="8"/>
        <v>#NUM!</v>
      </c>
      <c r="AC9" s="64" t="e">
        <f t="shared" si="9"/>
        <v>#NUM!</v>
      </c>
      <c r="AD9" s="50" t="e">
        <f t="shared" si="10"/>
        <v>#NUM!</v>
      </c>
      <c r="AE9" s="65" t="e">
        <f t="shared" si="11"/>
        <v>#NUM!</v>
      </c>
      <c r="AF9" s="66" t="e">
        <f t="shared" si="12"/>
        <v>#NUM!</v>
      </c>
      <c r="AG9" s="73"/>
      <c r="AH9" s="50" t="s">
        <v>34</v>
      </c>
      <c r="AI9" s="50">
        <v>2015</v>
      </c>
      <c r="AJ9" s="97"/>
    </row>
    <row r="10" spans="1:37" s="67" customFormat="1" ht="45" customHeight="1" outlineLevel="1">
      <c r="A10" s="70">
        <v>6</v>
      </c>
      <c r="B10" s="50" t="s">
        <v>42</v>
      </c>
      <c r="C10" s="57" t="s">
        <v>176</v>
      </c>
      <c r="D10" s="57" t="s">
        <v>203</v>
      </c>
      <c r="E10" s="58" t="s">
        <v>138</v>
      </c>
      <c r="F10" s="57" t="s">
        <v>164</v>
      </c>
      <c r="G10" s="135" t="s">
        <v>63</v>
      </c>
      <c r="H10" s="74" t="s">
        <v>147</v>
      </c>
      <c r="I10" s="49"/>
      <c r="J10" s="48"/>
      <c r="K10" s="59"/>
      <c r="L10" s="49"/>
      <c r="M10" s="49"/>
      <c r="N10" s="50" t="s">
        <v>70</v>
      </c>
      <c r="O10" s="50">
        <v>15</v>
      </c>
      <c r="P10" s="51">
        <v>43800</v>
      </c>
      <c r="Q10" s="60" t="s">
        <v>15</v>
      </c>
      <c r="R10" s="51">
        <v>44562</v>
      </c>
      <c r="S10" s="61">
        <v>2019</v>
      </c>
      <c r="T10" s="33"/>
      <c r="U10" s="33"/>
      <c r="V10" s="33"/>
      <c r="W10" s="71"/>
      <c r="X10" s="72"/>
      <c r="Y10" s="64" t="e">
        <f t="shared" si="13"/>
        <v>#NUM!</v>
      </c>
      <c r="Z10" s="64" t="e">
        <f t="shared" si="6"/>
        <v>#NUM!</v>
      </c>
      <c r="AA10" s="64" t="e">
        <f t="shared" si="7"/>
        <v>#NUM!</v>
      </c>
      <c r="AB10" s="64" t="e">
        <f t="shared" si="8"/>
        <v>#NUM!</v>
      </c>
      <c r="AC10" s="64" t="e">
        <f t="shared" si="9"/>
        <v>#NUM!</v>
      </c>
      <c r="AD10" s="50" t="e">
        <f t="shared" si="10"/>
        <v>#NUM!</v>
      </c>
      <c r="AE10" s="65" t="e">
        <f t="shared" si="11"/>
        <v>#NUM!</v>
      </c>
      <c r="AF10" s="66" t="e">
        <f t="shared" si="12"/>
        <v>#NUM!</v>
      </c>
      <c r="AG10" s="73"/>
      <c r="AH10" s="50" t="s">
        <v>34</v>
      </c>
      <c r="AI10" s="50">
        <v>2015</v>
      </c>
      <c r="AJ10" s="97" t="s">
        <v>151</v>
      </c>
    </row>
    <row r="11" spans="1:37" s="67" customFormat="1" ht="45" customHeight="1" outlineLevel="1">
      <c r="A11" s="513">
        <v>7</v>
      </c>
      <c r="B11" s="142" t="s">
        <v>41</v>
      </c>
      <c r="C11" s="510" t="s">
        <v>158</v>
      </c>
      <c r="D11" s="137" t="s">
        <v>204</v>
      </c>
      <c r="E11" s="138" t="s">
        <v>138</v>
      </c>
      <c r="F11" s="137" t="s">
        <v>143</v>
      </c>
      <c r="G11" s="139" t="s">
        <v>62</v>
      </c>
      <c r="H11" s="140" t="s">
        <v>139</v>
      </c>
      <c r="I11" s="136"/>
      <c r="J11" s="140"/>
      <c r="K11" s="141"/>
      <c r="L11" s="136"/>
      <c r="M11" s="136"/>
      <c r="N11" s="142" t="s">
        <v>69</v>
      </c>
      <c r="O11" s="142">
        <v>10</v>
      </c>
      <c r="P11" s="143">
        <v>43800</v>
      </c>
      <c r="Q11" s="144" t="s">
        <v>15</v>
      </c>
      <c r="R11" s="143">
        <v>44562</v>
      </c>
      <c r="S11" s="145">
        <v>2019</v>
      </c>
      <c r="T11" s="146"/>
      <c r="U11" s="146"/>
      <c r="V11" s="146"/>
      <c r="W11" s="147"/>
      <c r="X11" s="148"/>
      <c r="Y11" s="149" t="e">
        <f t="shared" si="13"/>
        <v>#NUM!</v>
      </c>
      <c r="Z11" s="149" t="e">
        <f t="shared" si="6"/>
        <v>#NUM!</v>
      </c>
      <c r="AA11" s="149" t="e">
        <f t="shared" si="7"/>
        <v>#NUM!</v>
      </c>
      <c r="AB11" s="149" t="e">
        <f t="shared" si="8"/>
        <v>#NUM!</v>
      </c>
      <c r="AC11" s="149" t="e">
        <f t="shared" si="9"/>
        <v>#NUM!</v>
      </c>
      <c r="AD11" s="142" t="e">
        <f t="shared" si="10"/>
        <v>#NUM!</v>
      </c>
      <c r="AE11" s="150" t="e">
        <f t="shared" si="11"/>
        <v>#NUM!</v>
      </c>
      <c r="AF11" s="151" t="e">
        <f t="shared" si="12"/>
        <v>#NUM!</v>
      </c>
      <c r="AG11" s="152"/>
      <c r="AH11" s="142" t="s">
        <v>34</v>
      </c>
      <c r="AI11" s="142">
        <v>2015</v>
      </c>
      <c r="AJ11" s="236" t="s">
        <v>151</v>
      </c>
    </row>
    <row r="12" spans="1:37" s="67" customFormat="1" ht="45" customHeight="1" outlineLevel="1">
      <c r="A12" s="514"/>
      <c r="B12" s="142" t="s">
        <v>40</v>
      </c>
      <c r="C12" s="511"/>
      <c r="D12" s="137" t="s">
        <v>205</v>
      </c>
      <c r="E12" s="138" t="s">
        <v>138</v>
      </c>
      <c r="F12" s="137" t="s">
        <v>143</v>
      </c>
      <c r="G12" s="139" t="s">
        <v>62</v>
      </c>
      <c r="H12" s="140" t="s">
        <v>139</v>
      </c>
      <c r="I12" s="136"/>
      <c r="J12" s="140"/>
      <c r="K12" s="141"/>
      <c r="L12" s="136"/>
      <c r="M12" s="136"/>
      <c r="N12" s="142" t="s">
        <v>68</v>
      </c>
      <c r="O12" s="142">
        <v>10</v>
      </c>
      <c r="P12" s="143">
        <v>43800</v>
      </c>
      <c r="Q12" s="144" t="s">
        <v>15</v>
      </c>
      <c r="R12" s="143">
        <v>44562</v>
      </c>
      <c r="S12" s="145">
        <v>2019</v>
      </c>
      <c r="T12" s="146"/>
      <c r="U12" s="146"/>
      <c r="V12" s="146"/>
      <c r="W12" s="147"/>
      <c r="X12" s="148"/>
      <c r="Y12" s="149" t="e">
        <f t="shared" si="13"/>
        <v>#NUM!</v>
      </c>
      <c r="Z12" s="149" t="e">
        <f t="shared" si="6"/>
        <v>#NUM!</v>
      </c>
      <c r="AA12" s="149" t="e">
        <f t="shared" si="7"/>
        <v>#NUM!</v>
      </c>
      <c r="AB12" s="149" t="e">
        <f t="shared" si="8"/>
        <v>#NUM!</v>
      </c>
      <c r="AC12" s="149" t="e">
        <f t="shared" si="9"/>
        <v>#NUM!</v>
      </c>
      <c r="AD12" s="142" t="e">
        <f t="shared" si="10"/>
        <v>#NUM!</v>
      </c>
      <c r="AE12" s="150" t="e">
        <f t="shared" si="11"/>
        <v>#NUM!</v>
      </c>
      <c r="AF12" s="151" t="e">
        <f t="shared" si="12"/>
        <v>#NUM!</v>
      </c>
      <c r="AG12" s="152"/>
      <c r="AH12" s="142" t="s">
        <v>34</v>
      </c>
      <c r="AI12" s="142">
        <v>2015</v>
      </c>
      <c r="AJ12" s="236" t="s">
        <v>151</v>
      </c>
    </row>
    <row r="13" spans="1:37" s="67" customFormat="1" ht="45" customHeight="1" outlineLevel="1">
      <c r="A13" s="514"/>
      <c r="B13" s="142" t="s">
        <v>43</v>
      </c>
      <c r="C13" s="511"/>
      <c r="D13" s="137" t="s">
        <v>206</v>
      </c>
      <c r="E13" s="138" t="s">
        <v>138</v>
      </c>
      <c r="F13" s="137" t="s">
        <v>143</v>
      </c>
      <c r="G13" s="139" t="s">
        <v>63</v>
      </c>
      <c r="H13" s="140" t="s">
        <v>139</v>
      </c>
      <c r="I13" s="136"/>
      <c r="J13" s="140"/>
      <c r="K13" s="141"/>
      <c r="L13" s="136"/>
      <c r="M13" s="136"/>
      <c r="N13" s="142" t="s">
        <v>71</v>
      </c>
      <c r="O13" s="142">
        <v>15</v>
      </c>
      <c r="P13" s="143">
        <v>43800</v>
      </c>
      <c r="Q13" s="144" t="s">
        <v>15</v>
      </c>
      <c r="R13" s="143">
        <v>44562</v>
      </c>
      <c r="S13" s="145">
        <v>2019</v>
      </c>
      <c r="T13" s="146"/>
      <c r="U13" s="146"/>
      <c r="V13" s="146"/>
      <c r="W13" s="147"/>
      <c r="X13" s="148"/>
      <c r="Y13" s="149" t="e">
        <f t="shared" si="13"/>
        <v>#NUM!</v>
      </c>
      <c r="Z13" s="149" t="e">
        <f t="shared" si="6"/>
        <v>#NUM!</v>
      </c>
      <c r="AA13" s="149" t="e">
        <f t="shared" si="7"/>
        <v>#NUM!</v>
      </c>
      <c r="AB13" s="149" t="e">
        <f t="shared" si="8"/>
        <v>#NUM!</v>
      </c>
      <c r="AC13" s="149" t="e">
        <f t="shared" si="9"/>
        <v>#NUM!</v>
      </c>
      <c r="AD13" s="142" t="e">
        <f t="shared" si="10"/>
        <v>#NUM!</v>
      </c>
      <c r="AE13" s="150" t="e">
        <f t="shared" si="11"/>
        <v>#NUM!</v>
      </c>
      <c r="AF13" s="151" t="e">
        <f t="shared" si="12"/>
        <v>#NUM!</v>
      </c>
      <c r="AG13" s="152"/>
      <c r="AH13" s="142" t="s">
        <v>34</v>
      </c>
      <c r="AI13" s="142">
        <v>2015</v>
      </c>
      <c r="AJ13" s="236" t="s">
        <v>151</v>
      </c>
    </row>
    <row r="14" spans="1:37" s="67" customFormat="1" ht="45" customHeight="1" outlineLevel="1">
      <c r="A14" s="515"/>
      <c r="B14" s="142" t="s">
        <v>213</v>
      </c>
      <c r="C14" s="512"/>
      <c r="D14" s="137" t="s">
        <v>207</v>
      </c>
      <c r="E14" s="137" t="s">
        <v>138</v>
      </c>
      <c r="F14" s="137" t="s">
        <v>143</v>
      </c>
      <c r="G14" s="142" t="s">
        <v>138</v>
      </c>
      <c r="H14" s="140" t="s">
        <v>139</v>
      </c>
      <c r="I14" s="136"/>
      <c r="J14" s="140"/>
      <c r="K14" s="141"/>
      <c r="L14" s="136"/>
      <c r="M14" s="136"/>
      <c r="N14" s="142" t="s">
        <v>141</v>
      </c>
      <c r="O14" s="142">
        <v>5</v>
      </c>
      <c r="P14" s="143">
        <v>43800</v>
      </c>
      <c r="Q14" s="144" t="s">
        <v>15</v>
      </c>
      <c r="R14" s="143">
        <v>44562</v>
      </c>
      <c r="S14" s="145">
        <v>2019</v>
      </c>
      <c r="T14" s="146"/>
      <c r="U14" s="146"/>
      <c r="V14" s="146"/>
      <c r="W14" s="147"/>
      <c r="X14" s="148"/>
      <c r="Y14" s="149" t="e">
        <f t="shared" si="13"/>
        <v>#NUM!</v>
      </c>
      <c r="Z14" s="149" t="e">
        <f t="shared" si="6"/>
        <v>#NUM!</v>
      </c>
      <c r="AA14" s="149" t="e">
        <f t="shared" si="7"/>
        <v>#NUM!</v>
      </c>
      <c r="AB14" s="149" t="e">
        <f t="shared" si="8"/>
        <v>#NUM!</v>
      </c>
      <c r="AC14" s="149" t="e">
        <f t="shared" si="9"/>
        <v>#NUM!</v>
      </c>
      <c r="AD14" s="142" t="e">
        <f t="shared" si="10"/>
        <v>#NUM!</v>
      </c>
      <c r="AE14" s="150" t="e">
        <f t="shared" si="11"/>
        <v>#NUM!</v>
      </c>
      <c r="AF14" s="151" t="e">
        <f t="shared" si="12"/>
        <v>#NUM!</v>
      </c>
      <c r="AG14" s="152"/>
      <c r="AH14" s="142" t="s">
        <v>34</v>
      </c>
      <c r="AI14" s="142">
        <v>2018</v>
      </c>
      <c r="AJ14" s="236"/>
    </row>
    <row r="15" spans="1:37" s="67" customFormat="1" ht="45" customHeight="1" outlineLevel="1">
      <c r="A15" s="70">
        <v>8</v>
      </c>
      <c r="B15" s="50" t="s">
        <v>214</v>
      </c>
      <c r="C15" s="57" t="s">
        <v>137</v>
      </c>
      <c r="D15" s="57" t="s">
        <v>137</v>
      </c>
      <c r="E15" s="57" t="s">
        <v>165</v>
      </c>
      <c r="F15" s="57" t="s">
        <v>166</v>
      </c>
      <c r="G15" s="50" t="s">
        <v>138</v>
      </c>
      <c r="H15" s="57" t="s">
        <v>140</v>
      </c>
      <c r="I15" s="49"/>
      <c r="J15" s="48"/>
      <c r="K15" s="59"/>
      <c r="L15" s="49"/>
      <c r="M15" s="49"/>
      <c r="N15" s="50" t="s">
        <v>142</v>
      </c>
      <c r="O15" s="50">
        <v>10</v>
      </c>
      <c r="P15" s="51">
        <v>43800</v>
      </c>
      <c r="Q15" s="60" t="s">
        <v>15</v>
      </c>
      <c r="R15" s="51">
        <v>44562</v>
      </c>
      <c r="S15" s="61">
        <v>2019</v>
      </c>
      <c r="T15" s="33"/>
      <c r="U15" s="33"/>
      <c r="V15" s="33"/>
      <c r="W15" s="71"/>
      <c r="X15" s="72"/>
      <c r="Y15" s="64" t="e">
        <f t="shared" si="13"/>
        <v>#NUM!</v>
      </c>
      <c r="Z15" s="64" t="e">
        <f t="shared" si="6"/>
        <v>#NUM!</v>
      </c>
      <c r="AA15" s="64" t="e">
        <f t="shared" si="7"/>
        <v>#NUM!</v>
      </c>
      <c r="AB15" s="64" t="e">
        <f t="shared" si="8"/>
        <v>#NUM!</v>
      </c>
      <c r="AC15" s="64" t="e">
        <f t="shared" si="9"/>
        <v>#NUM!</v>
      </c>
      <c r="AD15" s="50" t="e">
        <f t="shared" si="10"/>
        <v>#NUM!</v>
      </c>
      <c r="AE15" s="65" t="e">
        <f t="shared" si="11"/>
        <v>#NUM!</v>
      </c>
      <c r="AF15" s="66" t="e">
        <f t="shared" si="12"/>
        <v>#NUM!</v>
      </c>
      <c r="AG15" s="73"/>
      <c r="AH15" s="50" t="s">
        <v>34</v>
      </c>
      <c r="AI15" s="50">
        <v>2018</v>
      </c>
      <c r="AJ15" s="97"/>
    </row>
    <row r="16" spans="1:37" s="67" customFormat="1" ht="45" customHeight="1" outlineLevel="1">
      <c r="A16" s="70">
        <v>9</v>
      </c>
      <c r="B16" s="50" t="s">
        <v>44</v>
      </c>
      <c r="C16" s="57" t="s">
        <v>155</v>
      </c>
      <c r="D16" s="57" t="s">
        <v>155</v>
      </c>
      <c r="E16" s="99" t="s">
        <v>13</v>
      </c>
      <c r="F16" s="50" t="s">
        <v>167</v>
      </c>
      <c r="G16" s="99" t="s">
        <v>10</v>
      </c>
      <c r="H16" s="48"/>
      <c r="I16" s="49"/>
      <c r="J16" s="48"/>
      <c r="K16" s="59"/>
      <c r="L16" s="49"/>
      <c r="M16" s="49"/>
      <c r="N16" s="50" t="s">
        <v>72</v>
      </c>
      <c r="O16" s="50">
        <v>45</v>
      </c>
      <c r="P16" s="51">
        <v>44166</v>
      </c>
      <c r="Q16" s="60" t="s">
        <v>15</v>
      </c>
      <c r="R16" s="51">
        <v>44927</v>
      </c>
      <c r="S16" s="61">
        <v>2020</v>
      </c>
      <c r="T16" s="75"/>
      <c r="U16" s="75"/>
      <c r="V16" s="75"/>
      <c r="W16" s="76"/>
      <c r="X16" s="77"/>
      <c r="Y16" s="64" t="e">
        <f t="shared" si="13"/>
        <v>#NUM!</v>
      </c>
      <c r="Z16" s="64" t="e">
        <f t="shared" si="6"/>
        <v>#NUM!</v>
      </c>
      <c r="AA16" s="64" t="e">
        <f t="shared" si="7"/>
        <v>#NUM!</v>
      </c>
      <c r="AB16" s="64" t="e">
        <f t="shared" si="8"/>
        <v>#NUM!</v>
      </c>
      <c r="AC16" s="64" t="e">
        <f t="shared" si="9"/>
        <v>#NUM!</v>
      </c>
      <c r="AD16" s="50" t="e">
        <f t="shared" si="10"/>
        <v>#NUM!</v>
      </c>
      <c r="AE16" s="65" t="e">
        <f t="shared" si="11"/>
        <v>#NUM!</v>
      </c>
      <c r="AF16" s="66" t="e">
        <f t="shared" si="12"/>
        <v>#NUM!</v>
      </c>
      <c r="AG16" s="78"/>
      <c r="AH16" s="50" t="s">
        <v>34</v>
      </c>
      <c r="AI16" s="50">
        <v>2017</v>
      </c>
      <c r="AJ16" s="97" t="s">
        <v>144</v>
      </c>
    </row>
    <row r="17" spans="1:36" s="67" customFormat="1" ht="45" customHeight="1" outlineLevel="1">
      <c r="A17" s="70">
        <v>10</v>
      </c>
      <c r="B17" s="50" t="s">
        <v>45</v>
      </c>
      <c r="C17" s="57" t="s">
        <v>128</v>
      </c>
      <c r="D17" s="57" t="s">
        <v>196</v>
      </c>
      <c r="E17" s="50" t="s">
        <v>9</v>
      </c>
      <c r="F17" s="50" t="s">
        <v>168</v>
      </c>
      <c r="G17" s="50" t="s">
        <v>9</v>
      </c>
      <c r="H17" s="48"/>
      <c r="I17" s="49"/>
      <c r="J17" s="48"/>
      <c r="K17" s="59"/>
      <c r="L17" s="49"/>
      <c r="M17" s="49"/>
      <c r="N17" s="50" t="s">
        <v>73</v>
      </c>
      <c r="O17" s="50">
        <v>25</v>
      </c>
      <c r="P17" s="51">
        <v>44166</v>
      </c>
      <c r="Q17" s="60" t="s">
        <v>15</v>
      </c>
      <c r="R17" s="51">
        <v>44927</v>
      </c>
      <c r="S17" s="61">
        <v>2020</v>
      </c>
      <c r="T17" s="75"/>
      <c r="U17" s="75"/>
      <c r="V17" s="75"/>
      <c r="W17" s="76"/>
      <c r="X17" s="77"/>
      <c r="Y17" s="64" t="e">
        <f t="shared" si="13"/>
        <v>#NUM!</v>
      </c>
      <c r="Z17" s="64" t="e">
        <f t="shared" si="6"/>
        <v>#NUM!</v>
      </c>
      <c r="AA17" s="64" t="e">
        <f t="shared" si="7"/>
        <v>#NUM!</v>
      </c>
      <c r="AB17" s="64" t="e">
        <f t="shared" si="8"/>
        <v>#NUM!</v>
      </c>
      <c r="AC17" s="64" t="e">
        <f t="shared" si="9"/>
        <v>#NUM!</v>
      </c>
      <c r="AD17" s="50" t="e">
        <f t="shared" si="10"/>
        <v>#NUM!</v>
      </c>
      <c r="AE17" s="65" t="e">
        <f t="shared" si="11"/>
        <v>#NUM!</v>
      </c>
      <c r="AF17" s="66" t="e">
        <f t="shared" si="12"/>
        <v>#NUM!</v>
      </c>
      <c r="AG17" s="78"/>
      <c r="AH17" s="50" t="s">
        <v>34</v>
      </c>
      <c r="AI17" s="50">
        <v>2017</v>
      </c>
      <c r="AJ17" s="97"/>
    </row>
    <row r="18" spans="1:36" s="67" customFormat="1" ht="45" customHeight="1" outlineLevel="1">
      <c r="A18" s="70">
        <v>11</v>
      </c>
      <c r="B18" s="50" t="s">
        <v>47</v>
      </c>
      <c r="C18" s="57" t="s">
        <v>156</v>
      </c>
      <c r="D18" s="57" t="s">
        <v>197</v>
      </c>
      <c r="E18" s="99" t="s">
        <v>178</v>
      </c>
      <c r="F18" s="50" t="s">
        <v>177</v>
      </c>
      <c r="G18" s="135" t="s">
        <v>62</v>
      </c>
      <c r="H18" s="48"/>
      <c r="I18" s="49"/>
      <c r="J18" s="48"/>
      <c r="K18" s="59"/>
      <c r="L18" s="49"/>
      <c r="M18" s="49"/>
      <c r="N18" s="50" t="s">
        <v>75</v>
      </c>
      <c r="O18" s="50">
        <v>25</v>
      </c>
      <c r="P18" s="51">
        <v>44166</v>
      </c>
      <c r="Q18" s="60" t="s">
        <v>15</v>
      </c>
      <c r="R18" s="51">
        <v>44927</v>
      </c>
      <c r="S18" s="61">
        <v>2020</v>
      </c>
      <c r="T18" s="75"/>
      <c r="U18" s="75"/>
      <c r="V18" s="75"/>
      <c r="W18" s="76"/>
      <c r="X18" s="77"/>
      <c r="Y18" s="64" t="e">
        <f>EOMONTH(X18-1,3)</f>
        <v>#NUM!</v>
      </c>
      <c r="Z18" s="64" t="e">
        <f>EOMONTH(MAX(Y18,V18),1)</f>
        <v>#NUM!</v>
      </c>
      <c r="AA18" s="64" t="e">
        <f>EOMONTH(Z18,1)</f>
        <v>#NUM!</v>
      </c>
      <c r="AB18" s="64" t="e">
        <f>MAX(EOMONTH(M18,6)-15,EOMONTH(MAX(Y18,Z18),4)-15,EOMONTH(AA18,3)-15)</f>
        <v>#NUM!</v>
      </c>
      <c r="AC18" s="64" t="e">
        <f>EOMONTH(AB18,0)+1</f>
        <v>#NUM!</v>
      </c>
      <c r="AD18" s="50" t="e">
        <f>ROUND((AC18-P18)/30,0)</f>
        <v>#NUM!</v>
      </c>
      <c r="AE18" s="65" t="e">
        <f>IF(AD18&gt;=12,AD18-12,0)</f>
        <v>#NUM!</v>
      </c>
      <c r="AF18" s="66" t="e">
        <f>(180-AD18)/12</f>
        <v>#NUM!</v>
      </c>
      <c r="AG18" s="78"/>
      <c r="AH18" s="50" t="s">
        <v>37</v>
      </c>
      <c r="AI18" s="50">
        <v>2017</v>
      </c>
      <c r="AJ18" s="97" t="s">
        <v>151</v>
      </c>
    </row>
    <row r="19" spans="1:36" s="67" customFormat="1" ht="45" customHeight="1" outlineLevel="1">
      <c r="A19" s="501">
        <v>12</v>
      </c>
      <c r="B19" s="170" t="s">
        <v>48</v>
      </c>
      <c r="C19" s="498" t="s">
        <v>180</v>
      </c>
      <c r="D19" s="171" t="s">
        <v>181</v>
      </c>
      <c r="E19" s="170" t="s">
        <v>12</v>
      </c>
      <c r="F19" s="171" t="s">
        <v>179</v>
      </c>
      <c r="G19" s="172" t="s">
        <v>12</v>
      </c>
      <c r="H19" s="173"/>
      <c r="I19" s="174"/>
      <c r="J19" s="173"/>
      <c r="K19" s="175"/>
      <c r="L19" s="174"/>
      <c r="M19" s="174"/>
      <c r="N19" s="170" t="s">
        <v>76</v>
      </c>
      <c r="O19" s="170">
        <v>20</v>
      </c>
      <c r="P19" s="176">
        <v>44166</v>
      </c>
      <c r="Q19" s="177" t="s">
        <v>15</v>
      </c>
      <c r="R19" s="176">
        <v>44927</v>
      </c>
      <c r="S19" s="178">
        <v>2020</v>
      </c>
      <c r="T19" s="179"/>
      <c r="U19" s="179"/>
      <c r="V19" s="179"/>
      <c r="W19" s="180"/>
      <c r="X19" s="181"/>
      <c r="Y19" s="182" t="e">
        <f>EOMONTH(X19-1,3)</f>
        <v>#NUM!</v>
      </c>
      <c r="Z19" s="182" t="e">
        <f>EOMONTH(MAX(Y19,V19),1)</f>
        <v>#NUM!</v>
      </c>
      <c r="AA19" s="182" t="e">
        <f>EOMONTH(Z19,1)</f>
        <v>#NUM!</v>
      </c>
      <c r="AB19" s="182" t="e">
        <f>MAX(EOMONTH(M19,6)-15,EOMONTH(MAX(Y19,Z19),4)-15,EOMONTH(AA19,3)-15)</f>
        <v>#NUM!</v>
      </c>
      <c r="AC19" s="182" t="e">
        <f>EOMONTH(AB19,0)+1</f>
        <v>#NUM!</v>
      </c>
      <c r="AD19" s="170" t="e">
        <f>ROUND((AC19-P19)/30,0)</f>
        <v>#NUM!</v>
      </c>
      <c r="AE19" s="183" t="e">
        <f>IF(AD19&gt;=12,AD19-12,0)</f>
        <v>#NUM!</v>
      </c>
      <c r="AF19" s="184" t="e">
        <f>(180-AD19)/12</f>
        <v>#NUM!</v>
      </c>
      <c r="AG19" s="172"/>
      <c r="AH19" s="170" t="s">
        <v>37</v>
      </c>
      <c r="AI19" s="170">
        <v>2017</v>
      </c>
      <c r="AJ19" s="238"/>
    </row>
    <row r="20" spans="1:36" s="67" customFormat="1" ht="45" customHeight="1" outlineLevel="1">
      <c r="A20" s="502"/>
      <c r="B20" s="170" t="s">
        <v>49</v>
      </c>
      <c r="C20" s="499"/>
      <c r="D20" s="171" t="s">
        <v>182</v>
      </c>
      <c r="E20" s="185" t="s">
        <v>12</v>
      </c>
      <c r="F20" s="171" t="s">
        <v>179</v>
      </c>
      <c r="G20" s="186" t="s">
        <v>63</v>
      </c>
      <c r="H20" s="173"/>
      <c r="I20" s="174"/>
      <c r="J20" s="173"/>
      <c r="K20" s="175"/>
      <c r="L20" s="174"/>
      <c r="M20" s="174"/>
      <c r="N20" s="170" t="s">
        <v>77</v>
      </c>
      <c r="O20" s="170">
        <v>15</v>
      </c>
      <c r="P20" s="176">
        <v>44166</v>
      </c>
      <c r="Q20" s="177" t="s">
        <v>15</v>
      </c>
      <c r="R20" s="176">
        <v>44927</v>
      </c>
      <c r="S20" s="178">
        <v>2020</v>
      </c>
      <c r="T20" s="179"/>
      <c r="U20" s="179"/>
      <c r="V20" s="179"/>
      <c r="W20" s="180"/>
      <c r="X20" s="181"/>
      <c r="Y20" s="182" t="e">
        <f>EOMONTH(X20-1,3)</f>
        <v>#NUM!</v>
      </c>
      <c r="Z20" s="182" t="e">
        <f>EOMONTH(MAX(Y20,V20),1)</f>
        <v>#NUM!</v>
      </c>
      <c r="AA20" s="182" t="e">
        <f>EOMONTH(Z20,1)</f>
        <v>#NUM!</v>
      </c>
      <c r="AB20" s="182" t="e">
        <f>MAX(EOMONTH(M20,6)-15,EOMONTH(MAX(Y20,Z20),4)-15,EOMONTH(AA20,3)-15)</f>
        <v>#NUM!</v>
      </c>
      <c r="AC20" s="182" t="e">
        <f>EOMONTH(AB20,0)+1</f>
        <v>#NUM!</v>
      </c>
      <c r="AD20" s="170" t="e">
        <f>ROUND((AC20-P20)/30,0)</f>
        <v>#NUM!</v>
      </c>
      <c r="AE20" s="183" t="e">
        <f>IF(AD20&gt;=12,AD20-12,0)</f>
        <v>#NUM!</v>
      </c>
      <c r="AF20" s="184" t="e">
        <f>(180-AD20)/12</f>
        <v>#NUM!</v>
      </c>
      <c r="AG20" s="172"/>
      <c r="AH20" s="170" t="s">
        <v>37</v>
      </c>
      <c r="AI20" s="170">
        <v>2017</v>
      </c>
      <c r="AJ20" s="238" t="s">
        <v>151</v>
      </c>
    </row>
    <row r="21" spans="1:36" s="67" customFormat="1" ht="45" customHeight="1" outlineLevel="1">
      <c r="A21" s="503"/>
      <c r="B21" s="170" t="s">
        <v>50</v>
      </c>
      <c r="C21" s="500"/>
      <c r="D21" s="171" t="s">
        <v>183</v>
      </c>
      <c r="E21" s="185" t="s">
        <v>12</v>
      </c>
      <c r="F21" s="171" t="s">
        <v>179</v>
      </c>
      <c r="G21" s="186" t="s">
        <v>63</v>
      </c>
      <c r="H21" s="173"/>
      <c r="I21" s="174"/>
      <c r="J21" s="173"/>
      <c r="K21" s="175"/>
      <c r="L21" s="174"/>
      <c r="M21" s="174"/>
      <c r="N21" s="170" t="s">
        <v>78</v>
      </c>
      <c r="O21" s="170">
        <v>15</v>
      </c>
      <c r="P21" s="176">
        <v>44166</v>
      </c>
      <c r="Q21" s="177" t="s">
        <v>15</v>
      </c>
      <c r="R21" s="176">
        <v>44927</v>
      </c>
      <c r="S21" s="178">
        <v>2020</v>
      </c>
      <c r="T21" s="179"/>
      <c r="U21" s="179"/>
      <c r="V21" s="179"/>
      <c r="W21" s="180"/>
      <c r="X21" s="181"/>
      <c r="Y21" s="182" t="e">
        <f>EOMONTH(X21-1,3)</f>
        <v>#NUM!</v>
      </c>
      <c r="Z21" s="182" t="e">
        <f>EOMONTH(MAX(Y21,V21),1)</f>
        <v>#NUM!</v>
      </c>
      <c r="AA21" s="182" t="e">
        <f>EOMONTH(Z21,1)</f>
        <v>#NUM!</v>
      </c>
      <c r="AB21" s="182" t="e">
        <f>MAX(EOMONTH(M21,6)-15,EOMONTH(MAX(Y21,Z21),4)-15,EOMONTH(AA21,3)-15)</f>
        <v>#NUM!</v>
      </c>
      <c r="AC21" s="182" t="e">
        <f>EOMONTH(AB21,0)+1</f>
        <v>#NUM!</v>
      </c>
      <c r="AD21" s="170" t="e">
        <f>ROUND((AC21-P21)/30,0)</f>
        <v>#NUM!</v>
      </c>
      <c r="AE21" s="183" t="e">
        <f>IF(AD21&gt;=12,AD21-12,0)</f>
        <v>#NUM!</v>
      </c>
      <c r="AF21" s="184" t="e">
        <f>(180-AD21)/12</f>
        <v>#NUM!</v>
      </c>
      <c r="AG21" s="172"/>
      <c r="AH21" s="170" t="s">
        <v>37</v>
      </c>
      <c r="AI21" s="170">
        <v>2017</v>
      </c>
      <c r="AJ21" s="238" t="s">
        <v>151</v>
      </c>
    </row>
    <row r="22" spans="1:36" s="67" customFormat="1" ht="45" customHeight="1" outlineLevel="1">
      <c r="A22" s="495">
        <v>13</v>
      </c>
      <c r="B22" s="153" t="s">
        <v>46</v>
      </c>
      <c r="C22" s="492" t="s">
        <v>169</v>
      </c>
      <c r="D22" s="154" t="s">
        <v>215</v>
      </c>
      <c r="E22" s="153" t="s">
        <v>11</v>
      </c>
      <c r="F22" s="153" t="s">
        <v>170</v>
      </c>
      <c r="G22" s="153" t="s">
        <v>11</v>
      </c>
      <c r="H22" s="155"/>
      <c r="I22" s="156"/>
      <c r="J22" s="155"/>
      <c r="K22" s="157"/>
      <c r="L22" s="156"/>
      <c r="M22" s="156"/>
      <c r="N22" s="153" t="s">
        <v>74</v>
      </c>
      <c r="O22" s="153">
        <v>25</v>
      </c>
      <c r="P22" s="158">
        <v>44166</v>
      </c>
      <c r="Q22" s="159" t="s">
        <v>15</v>
      </c>
      <c r="R22" s="158">
        <v>44927</v>
      </c>
      <c r="S22" s="160">
        <v>2020</v>
      </c>
      <c r="T22" s="161"/>
      <c r="U22" s="161"/>
      <c r="V22" s="161"/>
      <c r="W22" s="162"/>
      <c r="X22" s="163"/>
      <c r="Y22" s="164" t="e">
        <f t="shared" si="13"/>
        <v>#NUM!</v>
      </c>
      <c r="Z22" s="164" t="e">
        <f t="shared" si="6"/>
        <v>#NUM!</v>
      </c>
      <c r="AA22" s="164" t="e">
        <f t="shared" si="7"/>
        <v>#NUM!</v>
      </c>
      <c r="AB22" s="164" t="e">
        <f t="shared" si="8"/>
        <v>#NUM!</v>
      </c>
      <c r="AC22" s="164" t="e">
        <f t="shared" si="9"/>
        <v>#NUM!</v>
      </c>
      <c r="AD22" s="153" t="e">
        <f t="shared" si="10"/>
        <v>#NUM!</v>
      </c>
      <c r="AE22" s="165" t="e">
        <f t="shared" si="11"/>
        <v>#NUM!</v>
      </c>
      <c r="AF22" s="166" t="e">
        <f t="shared" si="12"/>
        <v>#NUM!</v>
      </c>
      <c r="AG22" s="167"/>
      <c r="AH22" s="153" t="s">
        <v>37</v>
      </c>
      <c r="AI22" s="153">
        <v>2017</v>
      </c>
      <c r="AJ22" s="237"/>
    </row>
    <row r="23" spans="1:36" s="67" customFormat="1" ht="45" customHeight="1" outlineLevel="1">
      <c r="A23" s="496"/>
      <c r="B23" s="153" t="s">
        <v>51</v>
      </c>
      <c r="C23" s="493"/>
      <c r="D23" s="154" t="s">
        <v>216</v>
      </c>
      <c r="E23" s="153" t="s">
        <v>11</v>
      </c>
      <c r="F23" s="153" t="s">
        <v>170</v>
      </c>
      <c r="G23" s="153" t="s">
        <v>11</v>
      </c>
      <c r="H23" s="155"/>
      <c r="I23" s="156"/>
      <c r="J23" s="155"/>
      <c r="K23" s="157"/>
      <c r="L23" s="156"/>
      <c r="M23" s="156"/>
      <c r="N23" s="153" t="s">
        <v>79</v>
      </c>
      <c r="O23" s="153">
        <v>15</v>
      </c>
      <c r="P23" s="158">
        <v>44531</v>
      </c>
      <c r="Q23" s="159" t="s">
        <v>15</v>
      </c>
      <c r="R23" s="158">
        <v>45292</v>
      </c>
      <c r="S23" s="168" t="s">
        <v>148</v>
      </c>
      <c r="T23" s="169"/>
      <c r="U23" s="169"/>
      <c r="V23" s="169"/>
      <c r="W23" s="162"/>
      <c r="X23" s="163"/>
      <c r="Y23" s="164" t="e">
        <f>EOMONTH(X23-1,3)</f>
        <v>#NUM!</v>
      </c>
      <c r="Z23" s="164" t="e">
        <f>EOMONTH(MAX(Y23,V23),1)</f>
        <v>#NUM!</v>
      </c>
      <c r="AA23" s="164" t="e">
        <f>EOMONTH(Z23,1)</f>
        <v>#NUM!</v>
      </c>
      <c r="AB23" s="164" t="e">
        <f>MAX(EOMONTH(M23,6)-15,EOMONTH(MAX(Y23,Z23),4)-15,EOMONTH(AA23,3)-15)</f>
        <v>#NUM!</v>
      </c>
      <c r="AC23" s="164" t="e">
        <f>EOMONTH(AB23,0)+1</f>
        <v>#NUM!</v>
      </c>
      <c r="AD23" s="153" t="e">
        <f>ROUND((AC23-P23)/30,0)</f>
        <v>#NUM!</v>
      </c>
      <c r="AE23" s="165" t="e">
        <f>IF(AD23&gt;=12,AD23-12,0)</f>
        <v>#NUM!</v>
      </c>
      <c r="AF23" s="166" t="e">
        <f>(180-AD23)/12</f>
        <v>#NUM!</v>
      </c>
      <c r="AG23" s="167"/>
      <c r="AH23" s="153" t="s">
        <v>37</v>
      </c>
      <c r="AI23" s="153">
        <v>2017</v>
      </c>
      <c r="AJ23" s="237"/>
    </row>
    <row r="24" spans="1:36" s="67" customFormat="1" ht="45" customHeight="1" outlineLevel="1">
      <c r="A24" s="497"/>
      <c r="B24" s="153" t="s">
        <v>56</v>
      </c>
      <c r="C24" s="494"/>
      <c r="D24" s="153" t="s">
        <v>217</v>
      </c>
      <c r="E24" s="153" t="s">
        <v>11</v>
      </c>
      <c r="F24" s="153" t="s">
        <v>170</v>
      </c>
      <c r="G24" s="167" t="s">
        <v>11</v>
      </c>
      <c r="H24" s="155"/>
      <c r="I24" s="156"/>
      <c r="J24" s="155"/>
      <c r="K24" s="157"/>
      <c r="L24" s="156"/>
      <c r="M24" s="156"/>
      <c r="N24" s="153" t="s">
        <v>84</v>
      </c>
      <c r="O24" s="153">
        <v>20</v>
      </c>
      <c r="P24" s="158">
        <v>44896</v>
      </c>
      <c r="Q24" s="159" t="s">
        <v>15</v>
      </c>
      <c r="R24" s="158">
        <v>45658</v>
      </c>
      <c r="S24" s="168" t="s">
        <v>149</v>
      </c>
      <c r="T24" s="169"/>
      <c r="U24" s="169"/>
      <c r="V24" s="169"/>
      <c r="W24" s="162"/>
      <c r="X24" s="163"/>
      <c r="Y24" s="164" t="e">
        <f>EOMONTH(X24-1,3)</f>
        <v>#NUM!</v>
      </c>
      <c r="Z24" s="164" t="e">
        <f>EOMONTH(MAX(Y24,V24),1)</f>
        <v>#NUM!</v>
      </c>
      <c r="AA24" s="164" t="e">
        <f>EOMONTH(Z24,1)</f>
        <v>#NUM!</v>
      </c>
      <c r="AB24" s="164" t="e">
        <f>MAX(EOMONTH(M24,6)-15,EOMONTH(MAX(Y24,Z24),4)-15,EOMONTH(AA24,3)-15)</f>
        <v>#NUM!</v>
      </c>
      <c r="AC24" s="164" t="e">
        <f>EOMONTH(AB24,0)+1</f>
        <v>#NUM!</v>
      </c>
      <c r="AD24" s="153" t="e">
        <f>ROUND((AC24-P24)/30,0)</f>
        <v>#NUM!</v>
      </c>
      <c r="AE24" s="165" t="e">
        <f>IF(AD24&gt;=12,AD24-12,0)</f>
        <v>#NUM!</v>
      </c>
      <c r="AF24" s="166" t="e">
        <f>(180-AD24)/12</f>
        <v>#NUM!</v>
      </c>
      <c r="AG24" s="167"/>
      <c r="AH24" s="153" t="s">
        <v>37</v>
      </c>
      <c r="AI24" s="153">
        <v>2017</v>
      </c>
      <c r="AJ24" s="237"/>
    </row>
    <row r="25" spans="1:36" s="67" customFormat="1" ht="45" customHeight="1" outlineLevel="1">
      <c r="A25" s="488">
        <v>14</v>
      </c>
      <c r="B25" s="204" t="s">
        <v>53</v>
      </c>
      <c r="C25" s="516" t="s">
        <v>189</v>
      </c>
      <c r="D25" s="205" t="s">
        <v>208</v>
      </c>
      <c r="E25" s="204" t="s">
        <v>12</v>
      </c>
      <c r="F25" s="204" t="s">
        <v>130</v>
      </c>
      <c r="G25" s="206" t="s">
        <v>12</v>
      </c>
      <c r="H25" s="207"/>
      <c r="I25" s="208"/>
      <c r="J25" s="207"/>
      <c r="K25" s="209"/>
      <c r="L25" s="208"/>
      <c r="M25" s="208"/>
      <c r="N25" s="204" t="s">
        <v>81</v>
      </c>
      <c r="O25" s="204">
        <v>15</v>
      </c>
      <c r="P25" s="210">
        <v>44531</v>
      </c>
      <c r="Q25" s="211" t="s">
        <v>15</v>
      </c>
      <c r="R25" s="210">
        <v>45292</v>
      </c>
      <c r="S25" s="212" t="s">
        <v>148</v>
      </c>
      <c r="T25" s="213"/>
      <c r="U25" s="213"/>
      <c r="V25" s="213"/>
      <c r="W25" s="214"/>
      <c r="X25" s="215"/>
      <c r="Y25" s="216" t="e">
        <f>EOMONTH(X25-1,3)</f>
        <v>#NUM!</v>
      </c>
      <c r="Z25" s="216" t="e">
        <f>EOMONTH(MAX(Y25,V25),1)</f>
        <v>#NUM!</v>
      </c>
      <c r="AA25" s="216" t="e">
        <f>EOMONTH(Z25,1)</f>
        <v>#NUM!</v>
      </c>
      <c r="AB25" s="216" t="e">
        <f>MAX(EOMONTH(M25,6)-15,EOMONTH(MAX(Y25,Z25),4)-15,EOMONTH(AA25,3)-15)</f>
        <v>#NUM!</v>
      </c>
      <c r="AC25" s="216" t="e">
        <f>EOMONTH(AB25,0)+1</f>
        <v>#NUM!</v>
      </c>
      <c r="AD25" s="204" t="e">
        <f>ROUND((AC25-P25)/30,0)</f>
        <v>#NUM!</v>
      </c>
      <c r="AE25" s="217" t="e">
        <f>IF(AD25&gt;=12,AD25-12,0)</f>
        <v>#NUM!</v>
      </c>
      <c r="AF25" s="218" t="e">
        <f>(180-AD25)/12</f>
        <v>#NUM!</v>
      </c>
      <c r="AG25" s="206"/>
      <c r="AH25" s="204" t="s">
        <v>37</v>
      </c>
      <c r="AI25" s="204">
        <v>2017</v>
      </c>
      <c r="AJ25" s="240"/>
    </row>
    <row r="26" spans="1:36" s="67" customFormat="1" ht="45" customHeight="1" outlineLevel="1">
      <c r="A26" s="489"/>
      <c r="B26" s="204" t="s">
        <v>54</v>
      </c>
      <c r="C26" s="517"/>
      <c r="D26" s="205" t="s">
        <v>209</v>
      </c>
      <c r="E26" s="204" t="s">
        <v>12</v>
      </c>
      <c r="F26" s="204" t="s">
        <v>130</v>
      </c>
      <c r="G26" s="204" t="s">
        <v>12</v>
      </c>
      <c r="H26" s="207"/>
      <c r="I26" s="208"/>
      <c r="J26" s="207"/>
      <c r="K26" s="209"/>
      <c r="L26" s="208"/>
      <c r="M26" s="208"/>
      <c r="N26" s="204" t="s">
        <v>82</v>
      </c>
      <c r="O26" s="204">
        <v>15</v>
      </c>
      <c r="P26" s="210">
        <v>44531</v>
      </c>
      <c r="Q26" s="211" t="s">
        <v>15</v>
      </c>
      <c r="R26" s="210">
        <v>45292</v>
      </c>
      <c r="S26" s="212" t="s">
        <v>148</v>
      </c>
      <c r="T26" s="213"/>
      <c r="U26" s="213"/>
      <c r="V26" s="213"/>
      <c r="W26" s="214"/>
      <c r="X26" s="215"/>
      <c r="Y26" s="216" t="e">
        <f>EOMONTH(X26-1,3)</f>
        <v>#NUM!</v>
      </c>
      <c r="Z26" s="216" t="e">
        <f>EOMONTH(MAX(Y26,V26),1)</f>
        <v>#NUM!</v>
      </c>
      <c r="AA26" s="216" t="e">
        <f>EOMONTH(Z26,1)</f>
        <v>#NUM!</v>
      </c>
      <c r="AB26" s="216" t="e">
        <f>MAX(EOMONTH(M26,6)-15,EOMONTH(MAX(Y26,Z26),4)-15,EOMONTH(AA26,3)-15)</f>
        <v>#NUM!</v>
      </c>
      <c r="AC26" s="216" t="e">
        <f>EOMONTH(AB26,0)+1</f>
        <v>#NUM!</v>
      </c>
      <c r="AD26" s="204" t="e">
        <f>ROUND((AC26-P26)/30,0)</f>
        <v>#NUM!</v>
      </c>
      <c r="AE26" s="217" t="e">
        <f>IF(AD26&gt;=12,AD26-12,0)</f>
        <v>#NUM!</v>
      </c>
      <c r="AF26" s="218" t="e">
        <f>(180-AD26)/12</f>
        <v>#NUM!</v>
      </c>
      <c r="AG26" s="206"/>
      <c r="AH26" s="204" t="s">
        <v>37</v>
      </c>
      <c r="AI26" s="204">
        <v>2017</v>
      </c>
      <c r="AJ26" s="240"/>
    </row>
    <row r="27" spans="1:36" s="67" customFormat="1" ht="45" customHeight="1" outlineLevel="1">
      <c r="A27" s="70">
        <v>15</v>
      </c>
      <c r="B27" s="50" t="s">
        <v>55</v>
      </c>
      <c r="C27" s="57" t="s">
        <v>190</v>
      </c>
      <c r="D27" s="57" t="s">
        <v>190</v>
      </c>
      <c r="E27" s="99" t="s">
        <v>192</v>
      </c>
      <c r="F27" s="50" t="s">
        <v>157</v>
      </c>
      <c r="G27" s="135" t="s">
        <v>64</v>
      </c>
      <c r="H27" s="48"/>
      <c r="I27" s="49"/>
      <c r="J27" s="48"/>
      <c r="K27" s="59"/>
      <c r="L27" s="49"/>
      <c r="M27" s="49"/>
      <c r="N27" s="50" t="s">
        <v>83</v>
      </c>
      <c r="O27" s="50">
        <v>20</v>
      </c>
      <c r="P27" s="51">
        <v>44531</v>
      </c>
      <c r="Q27" s="60" t="s">
        <v>15</v>
      </c>
      <c r="R27" s="51">
        <v>45292</v>
      </c>
      <c r="S27" s="79" t="s">
        <v>148</v>
      </c>
      <c r="T27" s="80"/>
      <c r="U27" s="80"/>
      <c r="V27" s="80"/>
      <c r="W27" s="76"/>
      <c r="X27" s="77"/>
      <c r="Y27" s="64" t="e">
        <f>EOMONTH(X27-1,3)</f>
        <v>#NUM!</v>
      </c>
      <c r="Z27" s="64" t="e">
        <f>EOMONTH(MAX(Y27,V27),1)</f>
        <v>#NUM!</v>
      </c>
      <c r="AA27" s="64" t="e">
        <f>EOMONTH(Z27,1)</f>
        <v>#NUM!</v>
      </c>
      <c r="AB27" s="64" t="e">
        <f>MAX(EOMONTH(M27,6)-15,EOMONTH(MAX(Y27,Z27),4)-15,EOMONTH(AA27,3)-15)</f>
        <v>#NUM!</v>
      </c>
      <c r="AC27" s="64" t="e">
        <f>EOMONTH(AB27,0)+1</f>
        <v>#NUM!</v>
      </c>
      <c r="AD27" s="50" t="e">
        <f>ROUND((AC27-P27)/30,0)</f>
        <v>#NUM!</v>
      </c>
      <c r="AE27" s="65" t="e">
        <f>IF(AD27&gt;=12,AD27-12,0)</f>
        <v>#NUM!</v>
      </c>
      <c r="AF27" s="66" t="e">
        <f>(180-AD27)/12</f>
        <v>#NUM!</v>
      </c>
      <c r="AG27" s="78"/>
      <c r="AH27" s="50" t="s">
        <v>37</v>
      </c>
      <c r="AI27" s="50">
        <v>2017</v>
      </c>
      <c r="AJ27" s="97" t="s">
        <v>191</v>
      </c>
    </row>
    <row r="28" spans="1:36" s="67" customFormat="1" ht="45" customHeight="1" outlineLevel="1">
      <c r="A28" s="504">
        <v>16</v>
      </c>
      <c r="B28" s="187" t="s">
        <v>52</v>
      </c>
      <c r="C28" s="507" t="s">
        <v>184</v>
      </c>
      <c r="D28" s="188" t="s">
        <v>185</v>
      </c>
      <c r="E28" s="189" t="s">
        <v>13</v>
      </c>
      <c r="F28" s="187" t="s">
        <v>188</v>
      </c>
      <c r="G28" s="190" t="s">
        <v>9</v>
      </c>
      <c r="H28" s="191"/>
      <c r="I28" s="192"/>
      <c r="J28" s="191"/>
      <c r="K28" s="193"/>
      <c r="L28" s="192"/>
      <c r="M28" s="192"/>
      <c r="N28" s="187" t="s">
        <v>80</v>
      </c>
      <c r="O28" s="187">
        <v>20</v>
      </c>
      <c r="P28" s="194">
        <v>44531</v>
      </c>
      <c r="Q28" s="195" t="s">
        <v>15</v>
      </c>
      <c r="R28" s="194">
        <v>45292</v>
      </c>
      <c r="S28" s="196" t="s">
        <v>148</v>
      </c>
      <c r="T28" s="197"/>
      <c r="U28" s="197"/>
      <c r="V28" s="197"/>
      <c r="W28" s="198"/>
      <c r="X28" s="199"/>
      <c r="Y28" s="200" t="e">
        <f t="shared" si="13"/>
        <v>#NUM!</v>
      </c>
      <c r="Z28" s="200" t="e">
        <f t="shared" si="6"/>
        <v>#NUM!</v>
      </c>
      <c r="AA28" s="200" t="e">
        <f t="shared" si="7"/>
        <v>#NUM!</v>
      </c>
      <c r="AB28" s="200" t="e">
        <f t="shared" si="8"/>
        <v>#NUM!</v>
      </c>
      <c r="AC28" s="200" t="e">
        <f t="shared" si="9"/>
        <v>#NUM!</v>
      </c>
      <c r="AD28" s="187" t="e">
        <f t="shared" si="10"/>
        <v>#NUM!</v>
      </c>
      <c r="AE28" s="201" t="e">
        <f t="shared" si="11"/>
        <v>#NUM!</v>
      </c>
      <c r="AF28" s="202" t="e">
        <f t="shared" si="12"/>
        <v>#NUM!</v>
      </c>
      <c r="AG28" s="203"/>
      <c r="AH28" s="187" t="s">
        <v>37</v>
      </c>
      <c r="AI28" s="187">
        <v>2017</v>
      </c>
      <c r="AJ28" s="239" t="s">
        <v>151</v>
      </c>
    </row>
    <row r="29" spans="1:36" s="67" customFormat="1" ht="45" customHeight="1" outlineLevel="1">
      <c r="A29" s="505"/>
      <c r="B29" s="187" t="s">
        <v>58</v>
      </c>
      <c r="C29" s="508"/>
      <c r="D29" s="188" t="s">
        <v>186</v>
      </c>
      <c r="E29" s="189" t="s">
        <v>13</v>
      </c>
      <c r="F29" s="187" t="s">
        <v>188</v>
      </c>
      <c r="G29" s="190" t="s">
        <v>65</v>
      </c>
      <c r="H29" s="191"/>
      <c r="I29" s="192"/>
      <c r="J29" s="191"/>
      <c r="K29" s="193"/>
      <c r="L29" s="192"/>
      <c r="M29" s="192"/>
      <c r="N29" s="187" t="s">
        <v>86</v>
      </c>
      <c r="O29" s="187">
        <v>15</v>
      </c>
      <c r="P29" s="194">
        <v>44896</v>
      </c>
      <c r="Q29" s="195" t="s">
        <v>15</v>
      </c>
      <c r="R29" s="194">
        <v>45658</v>
      </c>
      <c r="S29" s="196" t="s">
        <v>149</v>
      </c>
      <c r="T29" s="197"/>
      <c r="U29" s="197"/>
      <c r="V29" s="197"/>
      <c r="W29" s="198"/>
      <c r="X29" s="199"/>
      <c r="Y29" s="200" t="e">
        <f>EOMONTH(X29-1,3)</f>
        <v>#NUM!</v>
      </c>
      <c r="Z29" s="200" t="e">
        <f>EOMONTH(MAX(Y29,V29),1)</f>
        <v>#NUM!</v>
      </c>
      <c r="AA29" s="200" t="e">
        <f>EOMONTH(Z29,1)</f>
        <v>#NUM!</v>
      </c>
      <c r="AB29" s="200" t="e">
        <f>MAX(EOMONTH(M29,6)-15,EOMONTH(MAX(Y29,Z29),4)-15,EOMONTH(AA29,3)-15)</f>
        <v>#NUM!</v>
      </c>
      <c r="AC29" s="200" t="e">
        <f>EOMONTH(AB29,0)+1</f>
        <v>#NUM!</v>
      </c>
      <c r="AD29" s="187" t="e">
        <f>ROUND((AC29-P29)/30,0)</f>
        <v>#NUM!</v>
      </c>
      <c r="AE29" s="201" t="e">
        <f>IF(AD29&gt;=12,AD29-12,0)</f>
        <v>#NUM!</v>
      </c>
      <c r="AF29" s="202" t="e">
        <f>(180-AD29)/12</f>
        <v>#NUM!</v>
      </c>
      <c r="AG29" s="203"/>
      <c r="AH29" s="187" t="s">
        <v>37</v>
      </c>
      <c r="AI29" s="187">
        <v>2017</v>
      </c>
      <c r="AJ29" s="239" t="s">
        <v>151</v>
      </c>
    </row>
    <row r="30" spans="1:36" s="67" customFormat="1" ht="45" customHeight="1" outlineLevel="1">
      <c r="A30" s="506"/>
      <c r="B30" s="187" t="s">
        <v>59</v>
      </c>
      <c r="C30" s="509"/>
      <c r="D30" s="187" t="s">
        <v>187</v>
      </c>
      <c r="E30" s="189" t="s">
        <v>13</v>
      </c>
      <c r="F30" s="187" t="s">
        <v>188</v>
      </c>
      <c r="G30" s="190" t="s">
        <v>10</v>
      </c>
      <c r="H30" s="191"/>
      <c r="I30" s="192"/>
      <c r="J30" s="191"/>
      <c r="K30" s="193"/>
      <c r="L30" s="192"/>
      <c r="M30" s="192"/>
      <c r="N30" s="187" t="s">
        <v>87</v>
      </c>
      <c r="O30" s="187">
        <v>15</v>
      </c>
      <c r="P30" s="194">
        <v>44896</v>
      </c>
      <c r="Q30" s="195" t="s">
        <v>15</v>
      </c>
      <c r="R30" s="194">
        <v>45658</v>
      </c>
      <c r="S30" s="196" t="s">
        <v>149</v>
      </c>
      <c r="T30" s="197"/>
      <c r="U30" s="197"/>
      <c r="V30" s="197"/>
      <c r="W30" s="198"/>
      <c r="X30" s="199"/>
      <c r="Y30" s="200" t="e">
        <f>EOMONTH(X30-1,3)</f>
        <v>#NUM!</v>
      </c>
      <c r="Z30" s="200" t="e">
        <f>EOMONTH(MAX(Y30,V30),1)</f>
        <v>#NUM!</v>
      </c>
      <c r="AA30" s="200" t="e">
        <f>EOMONTH(Z30,1)</f>
        <v>#NUM!</v>
      </c>
      <c r="AB30" s="200" t="e">
        <f>MAX(EOMONTH(M30,6)-15,EOMONTH(MAX(Y30,Z30),4)-15,EOMONTH(AA30,3)-15)</f>
        <v>#NUM!</v>
      </c>
      <c r="AC30" s="200" t="e">
        <f>EOMONTH(AB30,0)+1</f>
        <v>#NUM!</v>
      </c>
      <c r="AD30" s="187" t="e">
        <f>ROUND((AC30-P30)/30,0)</f>
        <v>#NUM!</v>
      </c>
      <c r="AE30" s="201" t="e">
        <f>IF(AD30&gt;=12,AD30-12,0)</f>
        <v>#NUM!</v>
      </c>
      <c r="AF30" s="202" t="e">
        <f>(180-AD30)/12</f>
        <v>#NUM!</v>
      </c>
      <c r="AG30" s="203"/>
      <c r="AH30" s="187" t="s">
        <v>37</v>
      </c>
      <c r="AI30" s="187">
        <v>2017</v>
      </c>
      <c r="AJ30" s="239" t="s">
        <v>151</v>
      </c>
    </row>
    <row r="31" spans="1:36" s="67" customFormat="1" ht="45" customHeight="1" outlineLevel="1">
      <c r="A31" s="70">
        <v>17</v>
      </c>
      <c r="B31" s="50" t="s">
        <v>57</v>
      </c>
      <c r="C31" s="57" t="s">
        <v>193</v>
      </c>
      <c r="D31" s="57" t="s">
        <v>193</v>
      </c>
      <c r="E31" s="99"/>
      <c r="F31" s="50"/>
      <c r="G31" s="50" t="s">
        <v>63</v>
      </c>
      <c r="H31" s="48"/>
      <c r="I31" s="49"/>
      <c r="J31" s="48"/>
      <c r="K31" s="59"/>
      <c r="L31" s="49"/>
      <c r="M31" s="49"/>
      <c r="N31" s="50" t="s">
        <v>85</v>
      </c>
      <c r="O31" s="50">
        <v>20</v>
      </c>
      <c r="P31" s="51">
        <v>44896</v>
      </c>
      <c r="Q31" s="60" t="s">
        <v>15</v>
      </c>
      <c r="R31" s="51">
        <v>45658</v>
      </c>
      <c r="S31" s="79" t="s">
        <v>149</v>
      </c>
      <c r="T31" s="80"/>
      <c r="U31" s="80"/>
      <c r="V31" s="80"/>
      <c r="W31" s="76"/>
      <c r="X31" s="77"/>
      <c r="Y31" s="64" t="e">
        <f t="shared" si="13"/>
        <v>#NUM!</v>
      </c>
      <c r="Z31" s="64" t="e">
        <f t="shared" si="6"/>
        <v>#NUM!</v>
      </c>
      <c r="AA31" s="64" t="e">
        <f t="shared" si="7"/>
        <v>#NUM!</v>
      </c>
      <c r="AB31" s="64" t="e">
        <f t="shared" si="8"/>
        <v>#NUM!</v>
      </c>
      <c r="AC31" s="64" t="e">
        <f t="shared" si="9"/>
        <v>#NUM!</v>
      </c>
      <c r="AD31" s="50" t="e">
        <f t="shared" si="10"/>
        <v>#NUM!</v>
      </c>
      <c r="AE31" s="65" t="e">
        <f t="shared" si="11"/>
        <v>#NUM!</v>
      </c>
      <c r="AF31" s="66" t="e">
        <f t="shared" si="12"/>
        <v>#NUM!</v>
      </c>
      <c r="AG31" s="78"/>
      <c r="AH31" s="50" t="s">
        <v>37</v>
      </c>
      <c r="AI31" s="50">
        <v>2017</v>
      </c>
      <c r="AJ31" s="97"/>
    </row>
    <row r="32" spans="1:36" s="67" customFormat="1" ht="45" customHeight="1" outlineLevel="1">
      <c r="A32" s="490">
        <v>18</v>
      </c>
      <c r="B32" s="219" t="s">
        <v>60</v>
      </c>
      <c r="C32" s="486" t="s">
        <v>194</v>
      </c>
      <c r="D32" s="220" t="s">
        <v>210</v>
      </c>
      <c r="E32" s="221" t="s">
        <v>62</v>
      </c>
      <c r="F32" s="219" t="s">
        <v>195</v>
      </c>
      <c r="G32" s="222" t="s">
        <v>64</v>
      </c>
      <c r="H32" s="223"/>
      <c r="I32" s="224"/>
      <c r="J32" s="223"/>
      <c r="K32" s="225"/>
      <c r="L32" s="224"/>
      <c r="M32" s="224"/>
      <c r="N32" s="219" t="s">
        <v>88</v>
      </c>
      <c r="O32" s="219">
        <v>15</v>
      </c>
      <c r="P32" s="226">
        <v>44896</v>
      </c>
      <c r="Q32" s="227" t="s">
        <v>15</v>
      </c>
      <c r="R32" s="226">
        <v>45658</v>
      </c>
      <c r="S32" s="228" t="s">
        <v>149</v>
      </c>
      <c r="T32" s="229"/>
      <c r="U32" s="229"/>
      <c r="V32" s="229"/>
      <c r="W32" s="230"/>
      <c r="X32" s="231"/>
      <c r="Y32" s="232" t="e">
        <f t="shared" si="13"/>
        <v>#NUM!</v>
      </c>
      <c r="Z32" s="232" t="e">
        <f t="shared" si="6"/>
        <v>#NUM!</v>
      </c>
      <c r="AA32" s="232" t="e">
        <f t="shared" si="7"/>
        <v>#NUM!</v>
      </c>
      <c r="AB32" s="232" t="e">
        <f t="shared" si="8"/>
        <v>#NUM!</v>
      </c>
      <c r="AC32" s="232" t="e">
        <f t="shared" si="9"/>
        <v>#NUM!</v>
      </c>
      <c r="AD32" s="219" t="e">
        <f t="shared" si="10"/>
        <v>#NUM!</v>
      </c>
      <c r="AE32" s="233" t="e">
        <f t="shared" si="11"/>
        <v>#NUM!</v>
      </c>
      <c r="AF32" s="234" t="e">
        <f t="shared" si="12"/>
        <v>#NUM!</v>
      </c>
      <c r="AG32" s="235"/>
      <c r="AH32" s="219" t="s">
        <v>37</v>
      </c>
      <c r="AI32" s="219">
        <v>2017</v>
      </c>
      <c r="AJ32" s="241" t="s">
        <v>151</v>
      </c>
    </row>
    <row r="33" spans="1:36" s="67" customFormat="1" ht="45" customHeight="1" outlineLevel="1">
      <c r="A33" s="491"/>
      <c r="B33" s="219" t="s">
        <v>61</v>
      </c>
      <c r="C33" s="487"/>
      <c r="D33" s="219" t="s">
        <v>211</v>
      </c>
      <c r="E33" s="219" t="s">
        <v>62</v>
      </c>
      <c r="F33" s="219" t="s">
        <v>195</v>
      </c>
      <c r="G33" s="235" t="s">
        <v>62</v>
      </c>
      <c r="H33" s="223"/>
      <c r="I33" s="224"/>
      <c r="J33" s="223"/>
      <c r="K33" s="225"/>
      <c r="L33" s="224"/>
      <c r="M33" s="224"/>
      <c r="N33" s="219" t="s">
        <v>89</v>
      </c>
      <c r="O33" s="219">
        <v>15</v>
      </c>
      <c r="P33" s="226">
        <v>44896</v>
      </c>
      <c r="Q33" s="227" t="s">
        <v>15</v>
      </c>
      <c r="R33" s="226">
        <v>45658</v>
      </c>
      <c r="S33" s="228" t="s">
        <v>149</v>
      </c>
      <c r="T33" s="229"/>
      <c r="U33" s="229"/>
      <c r="V33" s="229"/>
      <c r="W33" s="230"/>
      <c r="X33" s="231"/>
      <c r="Y33" s="232" t="e">
        <f t="shared" si="13"/>
        <v>#NUM!</v>
      </c>
      <c r="Z33" s="232" t="e">
        <f t="shared" si="6"/>
        <v>#NUM!</v>
      </c>
      <c r="AA33" s="232" t="e">
        <f t="shared" si="7"/>
        <v>#NUM!</v>
      </c>
      <c r="AB33" s="232" t="e">
        <f t="shared" si="8"/>
        <v>#NUM!</v>
      </c>
      <c r="AC33" s="232" t="e">
        <f t="shared" si="9"/>
        <v>#NUM!</v>
      </c>
      <c r="AD33" s="219" t="e">
        <f t="shared" si="10"/>
        <v>#NUM!</v>
      </c>
      <c r="AE33" s="233" t="e">
        <f t="shared" si="11"/>
        <v>#NUM!</v>
      </c>
      <c r="AF33" s="234" t="e">
        <f t="shared" si="12"/>
        <v>#NUM!</v>
      </c>
      <c r="AG33" s="235"/>
      <c r="AH33" s="219" t="s">
        <v>37</v>
      </c>
      <c r="AI33" s="219">
        <v>2017</v>
      </c>
      <c r="AJ33" s="241"/>
    </row>
    <row r="34" spans="1:36" s="1" customFormat="1" ht="15.5">
      <c r="A34" s="2"/>
      <c r="B34" s="14"/>
      <c r="C34" s="14"/>
      <c r="D34" s="14"/>
      <c r="E34" s="14"/>
      <c r="F34" s="14"/>
      <c r="G34" s="14"/>
      <c r="H34" s="14"/>
      <c r="I34" s="14"/>
      <c r="J34" s="14"/>
      <c r="K34" s="14"/>
      <c r="L34" s="14"/>
      <c r="M34" s="14"/>
      <c r="N34" s="3"/>
      <c r="O34" s="3"/>
      <c r="P34" s="15"/>
      <c r="Q34" s="16"/>
      <c r="R34" s="15"/>
      <c r="S34" s="15"/>
      <c r="T34" s="17"/>
      <c r="U34" s="17"/>
      <c r="V34" s="17"/>
      <c r="W34" s="15"/>
      <c r="X34" s="15"/>
      <c r="Y34" s="15"/>
      <c r="Z34" s="15"/>
      <c r="AA34" s="15"/>
      <c r="AB34" s="15"/>
      <c r="AC34" s="15"/>
      <c r="AD34" s="14"/>
      <c r="AE34" s="18"/>
      <c r="AF34" s="19"/>
      <c r="AG34" s="3"/>
      <c r="AH34" s="3"/>
      <c r="AI34" s="3"/>
      <c r="AJ34" s="20"/>
    </row>
    <row r="35" spans="1:36" s="1" customFormat="1" ht="15.5">
      <c r="A35" s="2"/>
      <c r="B35" s="14" t="s">
        <v>152</v>
      </c>
      <c r="C35" s="14" t="s">
        <v>153</v>
      </c>
      <c r="D35" s="14"/>
      <c r="E35" s="14"/>
      <c r="F35" s="14"/>
      <c r="G35" s="14"/>
      <c r="H35" s="14"/>
      <c r="I35" s="14"/>
      <c r="J35" s="14"/>
      <c r="K35" s="14"/>
      <c r="L35" s="14"/>
      <c r="M35" s="14"/>
      <c r="N35" s="3"/>
      <c r="O35" s="3"/>
      <c r="P35" s="15"/>
      <c r="Q35" s="16"/>
      <c r="R35" s="15"/>
      <c r="S35" s="15"/>
      <c r="T35" s="17"/>
      <c r="U35" s="17"/>
      <c r="V35" s="17"/>
      <c r="W35" s="15"/>
      <c r="X35" s="15"/>
      <c r="Y35" s="15"/>
      <c r="Z35" s="15"/>
      <c r="AA35" s="15"/>
      <c r="AB35" s="15"/>
      <c r="AC35" s="15"/>
      <c r="AD35" s="14"/>
      <c r="AE35" s="18"/>
      <c r="AF35" s="19"/>
      <c r="AG35" s="3"/>
      <c r="AH35" s="3"/>
      <c r="AI35" s="3"/>
      <c r="AJ35" s="20"/>
    </row>
    <row r="36" spans="1:36">
      <c r="A36" t="s">
        <v>34</v>
      </c>
      <c r="B36">
        <f>COUNTIF($AH$3:$AH$33,A36)</f>
        <v>12</v>
      </c>
      <c r="C36">
        <f>SUMIF($AH$3:$AH$33,A36,$O$3:$O$33)</f>
        <v>208.5</v>
      </c>
    </row>
    <row r="37" spans="1:36" ht="15" thickBot="1">
      <c r="A37" t="s">
        <v>37</v>
      </c>
      <c r="B37">
        <f>COUNTIF($AH$3:$AH$33,A37)</f>
        <v>19</v>
      </c>
      <c r="C37">
        <f>SUMIF($AH$3:$AH$33,A37,$O$3:$O$33)</f>
        <v>330</v>
      </c>
    </row>
    <row r="38" spans="1:36" ht="15" thickBot="1">
      <c r="A38" t="s">
        <v>107</v>
      </c>
      <c r="B38">
        <f>B36+B37</f>
        <v>31</v>
      </c>
      <c r="C38">
        <f>C36+C37</f>
        <v>538.5</v>
      </c>
      <c r="R38" s="21"/>
      <c r="S38" s="22">
        <v>43191</v>
      </c>
      <c r="T38" s="22">
        <v>43221</v>
      </c>
      <c r="U38" s="22"/>
      <c r="V38" s="22">
        <v>43252</v>
      </c>
      <c r="W38" s="22">
        <v>43282</v>
      </c>
      <c r="X38" s="22">
        <v>43313</v>
      </c>
      <c r="Y38" s="22">
        <v>43344</v>
      </c>
      <c r="Z38" s="22">
        <v>43374</v>
      </c>
      <c r="AA38" s="22">
        <v>43405</v>
      </c>
      <c r="AB38" s="22">
        <v>43435</v>
      </c>
      <c r="AC38" t="s">
        <v>106</v>
      </c>
    </row>
    <row r="39" spans="1:36" ht="15" thickBot="1">
      <c r="R39" s="23" t="s">
        <v>36</v>
      </c>
      <c r="S39" s="24">
        <v>10</v>
      </c>
      <c r="T39" s="24">
        <v>30</v>
      </c>
      <c r="U39" s="24"/>
      <c r="V39" s="24"/>
      <c r="W39" s="24">
        <v>15</v>
      </c>
      <c r="X39" s="24"/>
      <c r="Y39" s="24">
        <v>15</v>
      </c>
      <c r="Z39" s="24">
        <v>15</v>
      </c>
      <c r="AA39" s="24"/>
      <c r="AB39" s="24">
        <v>25</v>
      </c>
      <c r="AC39" s="25">
        <f>SUM(S39:AB39)</f>
        <v>110</v>
      </c>
    </row>
    <row r="40" spans="1:36" ht="15" thickBot="1">
      <c r="R40" s="23" t="s">
        <v>35</v>
      </c>
      <c r="S40" s="24"/>
      <c r="T40" s="24">
        <v>15</v>
      </c>
      <c r="U40" s="24"/>
      <c r="V40" s="24">
        <v>30</v>
      </c>
      <c r="W40" s="24"/>
      <c r="X40" s="24"/>
      <c r="Y40" s="24"/>
      <c r="Z40" s="24">
        <v>30</v>
      </c>
      <c r="AA40" s="24">
        <v>10</v>
      </c>
      <c r="AB40" s="24">
        <v>25</v>
      </c>
      <c r="AC40" s="25">
        <f>SUM(S40:AB40)</f>
        <v>110</v>
      </c>
    </row>
    <row r="41" spans="1:36" ht="15" thickBot="1"/>
    <row r="42" spans="1:36" ht="15" thickBot="1">
      <c r="R42" s="7"/>
      <c r="S42" s="8" t="s">
        <v>36</v>
      </c>
      <c r="T42" s="9" t="s">
        <v>35</v>
      </c>
      <c r="U42" s="9"/>
      <c r="V42" s="10" t="s">
        <v>37</v>
      </c>
      <c r="W42" s="11" t="s">
        <v>34</v>
      </c>
    </row>
    <row r="43" spans="1:36">
      <c r="R43" s="6">
        <v>43191</v>
      </c>
      <c r="S43" s="3">
        <f t="shared" ref="S43:S57" si="14">SUMIFS($O$3:$O$7,$T$3:$T$7,$S$42,$V$3:$V$7,R43)</f>
        <v>0</v>
      </c>
      <c r="T43" s="3">
        <f t="shared" ref="T43:T57" si="15">SUMIFS($O$3:$O$7,$T$3:$T$7,$T$42,$V$3:$V$7,R43)</f>
        <v>0</v>
      </c>
      <c r="U43" s="3"/>
      <c r="V43" s="3">
        <f t="shared" ref="V43:V57" si="16">SUMIFS($O$3:$O$7,$AH$3:$AH$7,$V$42,$V$3:$V$7,R43)</f>
        <v>0</v>
      </c>
      <c r="W43" s="4">
        <f t="shared" ref="W43:W57" si="17">SUMIFS($O$3:$O$7,$AH$3:$AH$7,W$42,$V$3:$V$7,$R43)</f>
        <v>0</v>
      </c>
    </row>
    <row r="44" spans="1:36">
      <c r="R44" s="6">
        <v>43221</v>
      </c>
      <c r="S44" s="3">
        <f t="shared" si="14"/>
        <v>0</v>
      </c>
      <c r="T44" s="3">
        <f t="shared" si="15"/>
        <v>0</v>
      </c>
      <c r="U44" s="3"/>
      <c r="V44" s="3">
        <f t="shared" si="16"/>
        <v>0</v>
      </c>
      <c r="W44" s="4">
        <f t="shared" si="17"/>
        <v>0</v>
      </c>
    </row>
    <row r="45" spans="1:36">
      <c r="R45" s="6">
        <v>43252</v>
      </c>
      <c r="S45" s="3">
        <f t="shared" si="14"/>
        <v>0</v>
      </c>
      <c r="T45" s="3">
        <f t="shared" si="15"/>
        <v>0</v>
      </c>
      <c r="U45" s="3"/>
      <c r="V45" s="3">
        <f t="shared" si="16"/>
        <v>0</v>
      </c>
      <c r="W45" s="4">
        <f t="shared" si="17"/>
        <v>0</v>
      </c>
    </row>
    <row r="46" spans="1:36">
      <c r="R46" s="6">
        <v>43282</v>
      </c>
      <c r="S46" s="3">
        <f t="shared" si="14"/>
        <v>0</v>
      </c>
      <c r="T46" s="3">
        <f t="shared" si="15"/>
        <v>0</v>
      </c>
      <c r="U46" s="3"/>
      <c r="V46" s="3">
        <f t="shared" si="16"/>
        <v>0</v>
      </c>
      <c r="W46" s="4">
        <f t="shared" si="17"/>
        <v>0</v>
      </c>
    </row>
    <row r="47" spans="1:36">
      <c r="R47" s="6">
        <v>43313</v>
      </c>
      <c r="S47" s="3">
        <f t="shared" si="14"/>
        <v>0</v>
      </c>
      <c r="T47" s="3">
        <f t="shared" si="15"/>
        <v>0</v>
      </c>
      <c r="U47" s="3"/>
      <c r="V47" s="3">
        <f t="shared" si="16"/>
        <v>0</v>
      </c>
      <c r="W47" s="4">
        <f t="shared" si="17"/>
        <v>0</v>
      </c>
    </row>
    <row r="48" spans="1:36">
      <c r="R48" s="6">
        <v>43344</v>
      </c>
      <c r="S48" s="3">
        <f t="shared" si="14"/>
        <v>0</v>
      </c>
      <c r="T48" s="3">
        <f t="shared" si="15"/>
        <v>0</v>
      </c>
      <c r="U48" s="3"/>
      <c r="V48" s="3">
        <f t="shared" si="16"/>
        <v>0</v>
      </c>
      <c r="W48" s="4">
        <f t="shared" si="17"/>
        <v>0</v>
      </c>
    </row>
    <row r="49" spans="18:23">
      <c r="R49" s="6">
        <v>43374</v>
      </c>
      <c r="S49" s="3">
        <f t="shared" si="14"/>
        <v>0</v>
      </c>
      <c r="T49" s="3">
        <f t="shared" si="15"/>
        <v>0</v>
      </c>
      <c r="U49" s="3"/>
      <c r="V49" s="3">
        <f t="shared" si="16"/>
        <v>0</v>
      </c>
      <c r="W49" s="4">
        <f t="shared" si="17"/>
        <v>0</v>
      </c>
    </row>
    <row r="50" spans="18:23">
      <c r="R50" s="6">
        <v>43405</v>
      </c>
      <c r="S50" s="3">
        <f t="shared" si="14"/>
        <v>0</v>
      </c>
      <c r="T50" s="3">
        <f t="shared" si="15"/>
        <v>0</v>
      </c>
      <c r="U50" s="3"/>
      <c r="V50" s="3">
        <f t="shared" si="16"/>
        <v>0</v>
      </c>
      <c r="W50" s="4">
        <f t="shared" si="17"/>
        <v>0</v>
      </c>
    </row>
    <row r="51" spans="18:23" ht="15" thickBot="1">
      <c r="R51" s="13">
        <v>43435</v>
      </c>
      <c r="S51" s="5">
        <f t="shared" si="14"/>
        <v>0</v>
      </c>
      <c r="T51" s="5">
        <f t="shared" si="15"/>
        <v>0</v>
      </c>
      <c r="U51" s="5"/>
      <c r="V51" s="5">
        <f t="shared" si="16"/>
        <v>0</v>
      </c>
      <c r="W51" s="12">
        <f t="shared" si="17"/>
        <v>0</v>
      </c>
    </row>
    <row r="52" spans="18:23">
      <c r="R52" s="40">
        <v>43466</v>
      </c>
      <c r="S52" s="35">
        <f t="shared" si="14"/>
        <v>0</v>
      </c>
      <c r="T52" s="36">
        <f t="shared" si="15"/>
        <v>0</v>
      </c>
      <c r="U52" s="36"/>
      <c r="V52" s="36">
        <f t="shared" si="16"/>
        <v>0</v>
      </c>
      <c r="W52" s="37">
        <f t="shared" si="17"/>
        <v>0</v>
      </c>
    </row>
    <row r="53" spans="18:23">
      <c r="R53" s="41">
        <v>43497</v>
      </c>
      <c r="S53" s="42">
        <f t="shared" si="14"/>
        <v>0</v>
      </c>
      <c r="T53" s="43">
        <f t="shared" si="15"/>
        <v>0</v>
      </c>
      <c r="U53" s="43"/>
      <c r="V53" s="43">
        <f t="shared" si="16"/>
        <v>0</v>
      </c>
      <c r="W53" s="44">
        <f t="shared" si="17"/>
        <v>0</v>
      </c>
    </row>
    <row r="54" spans="18:23">
      <c r="R54" s="41">
        <v>43525</v>
      </c>
      <c r="S54" s="42">
        <f t="shared" si="14"/>
        <v>0</v>
      </c>
      <c r="T54" s="43">
        <f t="shared" si="15"/>
        <v>0</v>
      </c>
      <c r="U54" s="43"/>
      <c r="V54" s="43">
        <f t="shared" si="16"/>
        <v>0</v>
      </c>
      <c r="W54" s="44">
        <f t="shared" si="17"/>
        <v>0</v>
      </c>
    </row>
    <row r="55" spans="18:23">
      <c r="R55" s="41">
        <v>43556</v>
      </c>
      <c r="S55" s="42">
        <f t="shared" si="14"/>
        <v>0</v>
      </c>
      <c r="T55" s="43">
        <f t="shared" si="15"/>
        <v>0</v>
      </c>
      <c r="U55" s="43"/>
      <c r="V55" s="43">
        <f t="shared" si="16"/>
        <v>0</v>
      </c>
      <c r="W55" s="44">
        <f t="shared" si="17"/>
        <v>0</v>
      </c>
    </row>
    <row r="56" spans="18:23">
      <c r="R56" s="41">
        <v>43586</v>
      </c>
      <c r="S56" s="43">
        <f t="shared" si="14"/>
        <v>0</v>
      </c>
      <c r="T56" s="43">
        <f t="shared" si="15"/>
        <v>0</v>
      </c>
      <c r="U56" s="43"/>
      <c r="V56" s="43">
        <f t="shared" si="16"/>
        <v>0</v>
      </c>
      <c r="W56" s="44">
        <f t="shared" si="17"/>
        <v>0</v>
      </c>
    </row>
    <row r="57" spans="18:23" ht="15" thickBot="1">
      <c r="R57" s="45">
        <v>43617</v>
      </c>
      <c r="S57" s="38">
        <f t="shared" si="14"/>
        <v>0</v>
      </c>
      <c r="T57" s="38">
        <f t="shared" si="15"/>
        <v>0</v>
      </c>
      <c r="U57" s="38"/>
      <c r="V57" s="38">
        <f t="shared" si="16"/>
        <v>0</v>
      </c>
      <c r="W57" s="39">
        <f t="shared" si="17"/>
        <v>0</v>
      </c>
    </row>
    <row r="58" spans="18:23">
      <c r="R58" s="25" t="s">
        <v>107</v>
      </c>
      <c r="S58" s="27">
        <f>SUM(S43:S57)</f>
        <v>0</v>
      </c>
      <c r="T58" s="27">
        <f t="shared" ref="T58:V58" si="18">SUM(T43:T57)</f>
        <v>0</v>
      </c>
      <c r="U58" s="27"/>
      <c r="V58" s="27">
        <f t="shared" si="18"/>
        <v>0</v>
      </c>
      <c r="W58" s="27">
        <f>SUM(W43:W57)</f>
        <v>0</v>
      </c>
    </row>
    <row r="59" spans="18:23">
      <c r="R59" s="25" t="s">
        <v>108</v>
      </c>
      <c r="S59" s="27"/>
      <c r="T59" s="27"/>
      <c r="U59" s="27"/>
    </row>
    <row r="60" spans="18:23" ht="15" thickBot="1">
      <c r="R60" s="25"/>
      <c r="S60" s="26"/>
      <c r="T60" s="26"/>
      <c r="U60" s="26"/>
    </row>
    <row r="61" spans="18:23" ht="15" thickBot="1">
      <c r="R61" s="21"/>
      <c r="S61" s="21" t="s">
        <v>36</v>
      </c>
      <c r="T61" s="21" t="s">
        <v>35</v>
      </c>
      <c r="U61" s="46"/>
    </row>
    <row r="62" spans="18:23" ht="15" thickBot="1">
      <c r="R62" s="28">
        <v>43191</v>
      </c>
      <c r="S62" s="24">
        <v>20</v>
      </c>
      <c r="T62" s="24">
        <v>10</v>
      </c>
      <c r="U62" s="47"/>
      <c r="V62">
        <f>S62-S43</f>
        <v>20</v>
      </c>
      <c r="W62">
        <f>T62-T43</f>
        <v>10</v>
      </c>
    </row>
    <row r="63" spans="18:23" ht="15" thickBot="1">
      <c r="R63" s="28">
        <v>43221</v>
      </c>
      <c r="S63" s="24">
        <v>20</v>
      </c>
      <c r="T63" s="24">
        <v>10</v>
      </c>
      <c r="U63" s="47"/>
      <c r="V63">
        <f t="shared" ref="V63:W70" si="19">S63-S44+V62</f>
        <v>40</v>
      </c>
      <c r="W63">
        <f t="shared" si="19"/>
        <v>20</v>
      </c>
    </row>
    <row r="64" spans="18:23" ht="15" thickBot="1">
      <c r="R64" s="28">
        <v>43252</v>
      </c>
      <c r="S64" s="24">
        <v>20</v>
      </c>
      <c r="T64" s="24">
        <v>10</v>
      </c>
      <c r="U64" s="47"/>
      <c r="V64">
        <f t="shared" si="19"/>
        <v>60</v>
      </c>
      <c r="W64">
        <f t="shared" si="19"/>
        <v>30</v>
      </c>
    </row>
    <row r="65" spans="18:46" ht="15" thickBot="1">
      <c r="R65" s="28">
        <v>43282</v>
      </c>
      <c r="S65" s="24">
        <v>10</v>
      </c>
      <c r="T65" s="24">
        <v>13.3</v>
      </c>
      <c r="U65" s="47"/>
      <c r="V65">
        <f t="shared" si="19"/>
        <v>70</v>
      </c>
      <c r="W65">
        <f t="shared" si="19"/>
        <v>43.3</v>
      </c>
    </row>
    <row r="66" spans="18:46" ht="15" thickBot="1">
      <c r="R66" s="28">
        <v>43313</v>
      </c>
      <c r="S66" s="24">
        <v>10</v>
      </c>
      <c r="T66" s="24">
        <v>13.3</v>
      </c>
      <c r="U66" s="47"/>
      <c r="V66">
        <f t="shared" si="19"/>
        <v>80</v>
      </c>
      <c r="W66">
        <f t="shared" si="19"/>
        <v>56.599999999999994</v>
      </c>
    </row>
    <row r="67" spans="18:46" ht="15" thickBot="1">
      <c r="R67" s="28">
        <v>43344</v>
      </c>
      <c r="S67" s="24">
        <v>10</v>
      </c>
      <c r="T67" s="24">
        <v>13.3</v>
      </c>
      <c r="U67" s="47"/>
      <c r="V67">
        <f t="shared" si="19"/>
        <v>90</v>
      </c>
      <c r="W67">
        <f t="shared" si="19"/>
        <v>69.899999999999991</v>
      </c>
    </row>
    <row r="68" spans="18:46" ht="15" thickBot="1">
      <c r="R68" s="28">
        <v>43374</v>
      </c>
      <c r="S68" s="24">
        <v>9</v>
      </c>
      <c r="T68" s="24">
        <v>16.3</v>
      </c>
      <c r="U68" s="47"/>
      <c r="V68">
        <f t="shared" si="19"/>
        <v>99</v>
      </c>
      <c r="W68">
        <f t="shared" si="19"/>
        <v>86.199999999999989</v>
      </c>
    </row>
    <row r="69" spans="18:46" ht="15" thickBot="1">
      <c r="R69" s="28">
        <v>43405</v>
      </c>
      <c r="S69" s="24">
        <v>9</v>
      </c>
      <c r="T69" s="24">
        <v>16.3</v>
      </c>
      <c r="U69" s="47"/>
      <c r="V69">
        <f t="shared" si="19"/>
        <v>108</v>
      </c>
      <c r="W69">
        <f t="shared" si="19"/>
        <v>102.49999999999999</v>
      </c>
    </row>
    <row r="70" spans="18:46" ht="15" thickBot="1">
      <c r="R70" s="28">
        <v>43435</v>
      </c>
      <c r="S70" s="24">
        <v>9</v>
      </c>
      <c r="T70" s="24">
        <v>16.3</v>
      </c>
      <c r="U70" s="47"/>
      <c r="V70">
        <f t="shared" si="19"/>
        <v>117</v>
      </c>
      <c r="W70">
        <f t="shared" si="19"/>
        <v>118.79999999999998</v>
      </c>
    </row>
    <row r="73" spans="18:46">
      <c r="W73">
        <v>2018</v>
      </c>
    </row>
    <row r="74" spans="18:46">
      <c r="W74" s="30" t="s">
        <v>111</v>
      </c>
      <c r="X74" s="30" t="s">
        <v>112</v>
      </c>
      <c r="Y74" s="30" t="s">
        <v>113</v>
      </c>
      <c r="Z74" s="30" t="s">
        <v>114</v>
      </c>
      <c r="AA74" s="30" t="s">
        <v>115</v>
      </c>
      <c r="AB74" s="30" t="s">
        <v>116</v>
      </c>
      <c r="AC74" s="30" t="s">
        <v>117</v>
      </c>
      <c r="AD74" s="30" t="s">
        <v>118</v>
      </c>
      <c r="AE74" s="30" t="s">
        <v>119</v>
      </c>
      <c r="AF74" s="30" t="s">
        <v>120</v>
      </c>
      <c r="AG74" s="30" t="s">
        <v>121</v>
      </c>
      <c r="AH74" s="30" t="s">
        <v>122</v>
      </c>
      <c r="AI74" s="30" t="s">
        <v>111</v>
      </c>
      <c r="AJ74" s="30" t="s">
        <v>112</v>
      </c>
      <c r="AK74" s="30" t="s">
        <v>113</v>
      </c>
      <c r="AL74" s="30" t="s">
        <v>114</v>
      </c>
      <c r="AM74" s="30" t="s">
        <v>115</v>
      </c>
      <c r="AN74" s="30" t="s">
        <v>116</v>
      </c>
      <c r="AO74" s="30"/>
      <c r="AP74" s="30"/>
      <c r="AQ74" s="30"/>
      <c r="AR74" s="30"/>
      <c r="AS74" s="30"/>
      <c r="AT74" s="30"/>
    </row>
    <row r="75" spans="18:46">
      <c r="T75" t="s">
        <v>36</v>
      </c>
      <c r="V75">
        <v>14.501500000000007</v>
      </c>
      <c r="W75" s="30">
        <f>25.2/3</f>
        <v>8.4</v>
      </c>
      <c r="X75" s="30">
        <f t="shared" ref="X75:Y75" si="20">25.2/3</f>
        <v>8.4</v>
      </c>
      <c r="Y75" s="30">
        <f t="shared" si="20"/>
        <v>8.4</v>
      </c>
      <c r="Z75" s="30">
        <f>25.8/3</f>
        <v>8.6</v>
      </c>
      <c r="AA75" s="30">
        <f t="shared" ref="AA75:AB75" si="21">25.8/3</f>
        <v>8.6</v>
      </c>
      <c r="AB75" s="30">
        <f t="shared" si="21"/>
        <v>8.6</v>
      </c>
      <c r="AC75" s="30">
        <f>25.8/3</f>
        <v>8.6</v>
      </c>
      <c r="AD75" s="30">
        <f t="shared" ref="AD75:AN75" si="22">25.8/3</f>
        <v>8.6</v>
      </c>
      <c r="AE75" s="30">
        <f>25.8/3</f>
        <v>8.6</v>
      </c>
      <c r="AF75" s="30">
        <f t="shared" si="22"/>
        <v>8.6</v>
      </c>
      <c r="AG75" s="30">
        <f t="shared" si="22"/>
        <v>8.6</v>
      </c>
      <c r="AH75" s="30">
        <f t="shared" si="22"/>
        <v>8.6</v>
      </c>
      <c r="AI75" s="30">
        <f t="shared" si="22"/>
        <v>8.6</v>
      </c>
      <c r="AJ75" s="30">
        <f t="shared" si="22"/>
        <v>8.6</v>
      </c>
      <c r="AK75" s="30">
        <f t="shared" si="22"/>
        <v>8.6</v>
      </c>
      <c r="AL75" s="30">
        <f t="shared" si="22"/>
        <v>8.6</v>
      </c>
      <c r="AM75" s="30">
        <f t="shared" si="22"/>
        <v>8.6</v>
      </c>
      <c r="AN75" s="30">
        <f t="shared" si="22"/>
        <v>8.6</v>
      </c>
    </row>
    <row r="76" spans="18:46">
      <c r="T76" t="s">
        <v>35</v>
      </c>
      <c r="V76">
        <v>1.8418300000000016</v>
      </c>
      <c r="W76" s="31">
        <v>14.01169</v>
      </c>
      <c r="X76" s="31">
        <v>13.559699999999999</v>
      </c>
      <c r="Y76" s="31">
        <v>14.01169</v>
      </c>
      <c r="Z76" s="31">
        <v>6.7798499999999997</v>
      </c>
      <c r="AA76" s="31">
        <v>14.01169</v>
      </c>
      <c r="AB76" s="31">
        <v>13.559699999999999</v>
      </c>
      <c r="AC76" s="31">
        <v>14.01169</v>
      </c>
      <c r="AD76" s="31">
        <v>13.559699999999999</v>
      </c>
      <c r="AE76" s="31">
        <v>14.01169</v>
      </c>
      <c r="AF76" s="31">
        <v>15.059699999999999</v>
      </c>
      <c r="AG76" s="31">
        <v>16.511690000000002</v>
      </c>
      <c r="AH76" s="31">
        <v>17.059699999999999</v>
      </c>
      <c r="AI76" s="31">
        <f>220/12</f>
        <v>18.333333333333332</v>
      </c>
      <c r="AJ76" s="31">
        <f t="shared" ref="AJ76:AN76" si="23">220/12</f>
        <v>18.333333333333332</v>
      </c>
      <c r="AK76" s="31">
        <f t="shared" si="23"/>
        <v>18.333333333333332</v>
      </c>
      <c r="AL76" s="31">
        <f t="shared" si="23"/>
        <v>18.333333333333332</v>
      </c>
      <c r="AM76" s="31">
        <f t="shared" si="23"/>
        <v>18.333333333333332</v>
      </c>
      <c r="AN76" s="31">
        <f t="shared" si="23"/>
        <v>18.333333333333332</v>
      </c>
    </row>
    <row r="77" spans="18:46">
      <c r="W77" s="31"/>
      <c r="X77" s="31"/>
      <c r="Y77" s="31"/>
      <c r="Z77" s="31"/>
      <c r="AA77" s="31"/>
      <c r="AB77" s="31"/>
      <c r="AC77" s="31"/>
      <c r="AD77" s="31"/>
      <c r="AE77" s="31"/>
      <c r="AF77" s="31"/>
      <c r="AG77" s="31"/>
      <c r="AH77" s="31"/>
      <c r="AI77" s="31"/>
      <c r="AJ77" s="31"/>
      <c r="AK77" s="31"/>
      <c r="AL77" s="31"/>
      <c r="AM77" s="31"/>
      <c r="AN77" s="31"/>
    </row>
    <row r="78" spans="18:46">
      <c r="T78" t="s">
        <v>123</v>
      </c>
      <c r="W78" s="31">
        <f>33.56875/3</f>
        <v>11.189583333333333</v>
      </c>
      <c r="X78" s="31">
        <f t="shared" ref="X78:Y78" si="24">33.56875/3</f>
        <v>11.189583333333333</v>
      </c>
      <c r="Y78" s="31">
        <f t="shared" si="24"/>
        <v>11.189583333333333</v>
      </c>
      <c r="Z78" s="31">
        <v>1</v>
      </c>
      <c r="AA78" s="31"/>
      <c r="AB78" s="31"/>
      <c r="AC78" s="31"/>
      <c r="AD78" s="31"/>
      <c r="AE78" s="31"/>
      <c r="AF78" s="31"/>
      <c r="AG78" s="31"/>
      <c r="AH78" s="31"/>
      <c r="AJ78" s="30"/>
      <c r="AK78" s="30"/>
      <c r="AL78" s="30"/>
      <c r="AM78" s="30"/>
      <c r="AN78" s="30"/>
    </row>
    <row r="79" spans="18:46">
      <c r="AJ79" s="30"/>
      <c r="AK79" s="30"/>
      <c r="AL79" s="30"/>
      <c r="AM79" s="30"/>
      <c r="AN79" s="30"/>
    </row>
    <row r="80" spans="18:46">
      <c r="T80" t="s">
        <v>124</v>
      </c>
      <c r="Z80">
        <f>S43</f>
        <v>0</v>
      </c>
      <c r="AA80">
        <f>$S44</f>
        <v>0</v>
      </c>
      <c r="AB80">
        <f>$S45</f>
        <v>0</v>
      </c>
      <c r="AC80">
        <f>$S46</f>
        <v>0</v>
      </c>
      <c r="AD80">
        <f>$S47</f>
        <v>0</v>
      </c>
      <c r="AE80">
        <f>$S48</f>
        <v>0</v>
      </c>
      <c r="AF80">
        <f>$S49</f>
        <v>0</v>
      </c>
      <c r="AG80">
        <f>$S50</f>
        <v>0</v>
      </c>
      <c r="AH80">
        <f>$S51</f>
        <v>0</v>
      </c>
      <c r="AI80">
        <f>$S52</f>
        <v>0</v>
      </c>
      <c r="AJ80">
        <f>$S53</f>
        <v>0</v>
      </c>
      <c r="AK80">
        <f>$S54</f>
        <v>0</v>
      </c>
      <c r="AL80">
        <f>$S55</f>
        <v>0</v>
      </c>
      <c r="AM80">
        <f>$S56</f>
        <v>0</v>
      </c>
      <c r="AN80">
        <f>$S57</f>
        <v>0</v>
      </c>
    </row>
    <row r="81" spans="20:43">
      <c r="T81" t="s">
        <v>125</v>
      </c>
      <c r="Z81">
        <f>$T43</f>
        <v>0</v>
      </c>
      <c r="AA81">
        <f>$T44</f>
        <v>0</v>
      </c>
      <c r="AB81">
        <f>$T45</f>
        <v>0</v>
      </c>
      <c r="AC81">
        <f>$T46</f>
        <v>0</v>
      </c>
      <c r="AD81">
        <f>$T47</f>
        <v>0</v>
      </c>
      <c r="AE81">
        <f>$T48</f>
        <v>0</v>
      </c>
      <c r="AF81">
        <f>$T49</f>
        <v>0</v>
      </c>
      <c r="AG81">
        <f>$T50</f>
        <v>0</v>
      </c>
      <c r="AH81">
        <f>$T51</f>
        <v>0</v>
      </c>
      <c r="AI81">
        <f>$T52</f>
        <v>0</v>
      </c>
      <c r="AJ81">
        <f>$T53</f>
        <v>0</v>
      </c>
      <c r="AK81">
        <f>$T54</f>
        <v>0</v>
      </c>
      <c r="AL81">
        <f>$T55</f>
        <v>0</v>
      </c>
      <c r="AM81">
        <f>$T56</f>
        <v>0</v>
      </c>
      <c r="AN81">
        <f>$T57</f>
        <v>0</v>
      </c>
    </row>
    <row r="82" spans="20:43">
      <c r="AJ82" s="30"/>
      <c r="AK82" s="30"/>
      <c r="AL82" s="30"/>
      <c r="AM82" s="30"/>
      <c r="AN82" s="30"/>
    </row>
    <row r="83" spans="20:43">
      <c r="T83" t="s">
        <v>36</v>
      </c>
      <c r="V83" s="32">
        <f>V75</f>
        <v>14.501500000000007</v>
      </c>
      <c r="W83" s="32">
        <f>V83+W75-W80</f>
        <v>22.901500000000006</v>
      </c>
      <c r="X83" s="32">
        <f t="shared" ref="X83:AN83" si="25">W83+X75-X80</f>
        <v>31.301500000000004</v>
      </c>
      <c r="Y83" s="32">
        <f t="shared" si="25"/>
        <v>39.701500000000003</v>
      </c>
      <c r="Z83" s="32">
        <f t="shared" si="25"/>
        <v>48.301500000000004</v>
      </c>
      <c r="AA83" s="32">
        <f t="shared" si="25"/>
        <v>56.901500000000006</v>
      </c>
      <c r="AB83" s="32">
        <f t="shared" si="25"/>
        <v>65.501500000000007</v>
      </c>
      <c r="AC83" s="32">
        <f t="shared" si="25"/>
        <v>74.101500000000001</v>
      </c>
      <c r="AD83" s="32">
        <f>AC83+AD75-AD80</f>
        <v>82.701499999999996</v>
      </c>
      <c r="AE83" s="34">
        <f>AD83+AE75-AE80</f>
        <v>91.30149999999999</v>
      </c>
      <c r="AF83" s="32">
        <f t="shared" si="25"/>
        <v>99.901499999999984</v>
      </c>
      <c r="AG83" s="32">
        <f t="shared" si="25"/>
        <v>108.50149999999998</v>
      </c>
      <c r="AH83" s="32">
        <f t="shared" si="25"/>
        <v>117.10149999999997</v>
      </c>
      <c r="AI83" s="32">
        <f t="shared" si="25"/>
        <v>125.70149999999997</v>
      </c>
      <c r="AJ83" s="31">
        <f t="shared" si="25"/>
        <v>134.30149999999998</v>
      </c>
      <c r="AK83" s="31">
        <f t="shared" si="25"/>
        <v>142.90149999999997</v>
      </c>
      <c r="AL83" s="31">
        <f t="shared" si="25"/>
        <v>151.50149999999996</v>
      </c>
      <c r="AM83" s="31">
        <f t="shared" si="25"/>
        <v>160.10149999999996</v>
      </c>
      <c r="AN83" s="31">
        <f t="shared" si="25"/>
        <v>168.70149999999995</v>
      </c>
    </row>
    <row r="84" spans="20:43">
      <c r="T84" t="s">
        <v>35</v>
      </c>
      <c r="V84" s="32">
        <f>V76</f>
        <v>1.8418300000000016</v>
      </c>
      <c r="W84" s="32">
        <f>V84+W76+W77-W78-W81</f>
        <v>4.6639366666666682</v>
      </c>
      <c r="X84" s="32">
        <f t="shared" ref="X84:AN84" si="26">W84+X76+X77-X78-X81</f>
        <v>7.0340533333333344</v>
      </c>
      <c r="Y84" s="32">
        <f t="shared" si="26"/>
        <v>9.8561600000000009</v>
      </c>
      <c r="Z84" s="32">
        <f t="shared" si="26"/>
        <v>15.636009999999999</v>
      </c>
      <c r="AA84" s="32">
        <f t="shared" si="26"/>
        <v>29.6477</v>
      </c>
      <c r="AB84" s="32">
        <f t="shared" si="26"/>
        <v>43.2074</v>
      </c>
      <c r="AC84" s="32">
        <f t="shared" si="26"/>
        <v>57.219090000000001</v>
      </c>
      <c r="AD84" s="32">
        <f>AC84+AD76+AD77-AD78-AD81</f>
        <v>70.778790000000001</v>
      </c>
      <c r="AE84" s="34">
        <f t="shared" si="26"/>
        <v>84.790480000000002</v>
      </c>
      <c r="AF84" s="34">
        <f t="shared" si="26"/>
        <v>99.850179999999995</v>
      </c>
      <c r="AG84" s="32">
        <f t="shared" si="26"/>
        <v>116.36187</v>
      </c>
      <c r="AH84" s="32">
        <f t="shared" si="26"/>
        <v>133.42157</v>
      </c>
      <c r="AI84" s="32">
        <f t="shared" si="26"/>
        <v>151.75490333333335</v>
      </c>
      <c r="AJ84" s="31">
        <f t="shared" si="26"/>
        <v>170.08823666666669</v>
      </c>
      <c r="AK84" s="31">
        <f t="shared" si="26"/>
        <v>188.42157000000003</v>
      </c>
      <c r="AL84" s="31">
        <f t="shared" si="26"/>
        <v>206.75490333333337</v>
      </c>
      <c r="AM84" s="31">
        <f t="shared" si="26"/>
        <v>225.08823666666672</v>
      </c>
      <c r="AN84" s="31">
        <f t="shared" si="26"/>
        <v>243.42157000000006</v>
      </c>
      <c r="AO84" s="32"/>
      <c r="AP84" s="32"/>
      <c r="AQ84" s="32"/>
    </row>
    <row r="86" spans="20:43">
      <c r="T86" t="s">
        <v>36</v>
      </c>
      <c r="V86">
        <v>14.501500000000007</v>
      </c>
      <c r="W86">
        <v>22.901500000000006</v>
      </c>
      <c r="X86">
        <v>31.301500000000004</v>
      </c>
      <c r="Y86">
        <v>39.701500000000003</v>
      </c>
      <c r="Z86">
        <v>33.301500000000004</v>
      </c>
      <c r="AA86">
        <v>26.901500000000006</v>
      </c>
      <c r="AB86">
        <v>5.5015000000000072</v>
      </c>
      <c r="AC86">
        <v>14.101500000000007</v>
      </c>
      <c r="AD86">
        <v>22.701500000000006</v>
      </c>
      <c r="AE86">
        <v>16.301500000000004</v>
      </c>
      <c r="AF86">
        <v>9.9015000000000057</v>
      </c>
      <c r="AG86">
        <v>8.5015000000000072</v>
      </c>
      <c r="AH86">
        <v>7.1015000000000086</v>
      </c>
      <c r="AI86">
        <v>15.701500000000008</v>
      </c>
    </row>
    <row r="87" spans="20:43">
      <c r="T87" t="s">
        <v>35</v>
      </c>
      <c r="V87">
        <v>1.8418300000000016</v>
      </c>
      <c r="W87">
        <v>4.6639366666666682</v>
      </c>
      <c r="X87">
        <v>7.0340533333333344</v>
      </c>
      <c r="Y87">
        <v>9.8561600000000009</v>
      </c>
      <c r="Z87">
        <v>15.636009999999999</v>
      </c>
      <c r="AA87">
        <v>19.6477</v>
      </c>
      <c r="AB87">
        <v>18.2074</v>
      </c>
      <c r="AC87">
        <v>32.219090000000001</v>
      </c>
      <c r="AD87">
        <v>15.778790000000001</v>
      </c>
      <c r="AE87">
        <v>14.790480000000002</v>
      </c>
      <c r="AF87">
        <v>14.850180000000002</v>
      </c>
      <c r="AG87">
        <v>16.361870000000003</v>
      </c>
      <c r="AH87">
        <v>18.421570000000003</v>
      </c>
      <c r="AI87">
        <v>36.754903333333331</v>
      </c>
    </row>
  </sheetData>
  <sheetProtection deleteColumns="0" deleteRows="0"/>
  <protectedRanges>
    <protectedRange sqref="F8:F10 K3:M3 T34:Y35 H3:I3 R43:R57 C3:F3 C34:F35 E8:E9 I5:M15 E22:E23 AG31:AH35 T31:X33 F22:F24 AJ31:AJ35 E16:F21 AJ8:AJ30 T3:X30 AG3:AH30 H16:M30 H31:M35 E25:F30 E31:F33" name="можно"/>
    <protectedRange sqref="J3" name="можно_3"/>
    <protectedRange sqref="AJ3:AJ7" name="можно_4"/>
    <protectedRange sqref="C5:D6" name="можно_5"/>
    <protectedRange sqref="C7:D7" name="можно_6"/>
    <protectedRange sqref="C32:C33 D32 C8:D13 C28:D28 C29:D29 C18:D21 C25:D27 C16:D17 C22:D23 C31:D31" name="можно_7"/>
    <protectedRange sqref="E7:F7" name="можно_11"/>
    <protectedRange sqref="D33 C30:D30 C24:E24" name="можно_24"/>
    <protectedRange sqref="E10:E15" name="можно_8"/>
    <protectedRange sqref="F13:F15" name="можно_14"/>
    <protectedRange sqref="F11" name="можно_5_3"/>
    <protectedRange sqref="AK5 U5:X5 AH5 I5:N5" name="можно_10"/>
    <protectedRange sqref="D5" name="можно_7_2"/>
    <protectedRange sqref="G5" name="можно_8_2"/>
    <protectedRange sqref="C4" name="можно_7_1"/>
    <protectedRange sqref="H4:M4" name="можно_2"/>
    <protectedRange sqref="D4" name="можно_7_3"/>
    <protectedRange sqref="E4:F4" name="можно_8_1"/>
    <protectedRange sqref="C14:D15" name="можно_7_4"/>
    <protectedRange sqref="H11:H14" name="можно_12"/>
    <protectedRange sqref="H15" name="можно_13"/>
    <protectedRange sqref="E5:E6" name="можно_9_1"/>
    <protectedRange sqref="F5:F6" name="можно_9_2"/>
    <protectedRange sqref="H5:H6" name="можно_1"/>
    <protectedRange sqref="H7" name="можно_15"/>
    <protectedRange sqref="H8:H10" name="можно_18"/>
  </protectedRanges>
  <autoFilter ref="B2:AI33"/>
  <mergeCells count="18">
    <mergeCell ref="H5:H6"/>
    <mergeCell ref="A5:A6"/>
    <mergeCell ref="A1:AJ1"/>
    <mergeCell ref="C5:C6"/>
    <mergeCell ref="C3:C4"/>
    <mergeCell ref="A3:A4"/>
    <mergeCell ref="C19:C21"/>
    <mergeCell ref="A19:A21"/>
    <mergeCell ref="A28:A30"/>
    <mergeCell ref="C28:C30"/>
    <mergeCell ref="C11:C14"/>
    <mergeCell ref="A11:A14"/>
    <mergeCell ref="C25:C26"/>
    <mergeCell ref="C32:C33"/>
    <mergeCell ref="A25:A26"/>
    <mergeCell ref="A32:A33"/>
    <mergeCell ref="C22:C24"/>
    <mergeCell ref="A22:A24"/>
  </mergeCells>
  <conditionalFormatting sqref="V62:W70">
    <cfRule type="cellIs" dxfId="1" priority="2" operator="lessThan">
      <formula>0</formula>
    </cfRule>
  </conditionalFormatting>
  <conditionalFormatting sqref="V3:V4">
    <cfRule type="expression" dxfId="0" priority="1">
      <formula>V3&lt;U3</formula>
    </cfRule>
  </conditionalFormatting>
  <pageMargins left="0.70866141732283472" right="0.70866141732283472" top="0.74803149606299213" bottom="0.74803149606299213" header="0.31496062992125984" footer="0.31496062992125984"/>
  <pageSetup paperSize="8" scale="4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287"/>
  <sheetViews>
    <sheetView tabSelected="1" view="pageBreakPreview" zoomScale="60" zoomScaleNormal="68" workbookViewId="0">
      <selection activeCell="F16" sqref="F16"/>
    </sheetView>
  </sheetViews>
  <sheetFormatPr defaultColWidth="9.36328125" defaultRowHeight="15.5"/>
  <cols>
    <col min="1" max="1" width="7.453125" style="249" customWidth="1"/>
    <col min="2" max="2" width="85.36328125" style="249" customWidth="1"/>
    <col min="3" max="3" width="14.54296875" style="250" customWidth="1"/>
    <col min="4" max="4" width="18.36328125" style="254" customWidth="1"/>
    <col min="5" max="12" width="10.36328125" style="249" customWidth="1"/>
    <col min="13" max="13" width="14.453125" style="448" customWidth="1"/>
    <col min="14" max="16384" width="9.36328125" style="249"/>
  </cols>
  <sheetData>
    <row r="1" spans="1:254" s="436" customFormat="1" ht="18.5">
      <c r="A1" s="422" t="s">
        <v>631</v>
      </c>
      <c r="B1" s="423"/>
      <c r="C1" s="424"/>
      <c r="D1" s="425"/>
      <c r="E1" s="425"/>
      <c r="F1" s="413"/>
      <c r="G1" s="413"/>
      <c r="H1" s="413"/>
      <c r="I1" s="413"/>
      <c r="J1" s="413"/>
      <c r="K1" s="413"/>
      <c r="L1" s="413"/>
      <c r="M1" s="448"/>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c r="FY1" s="413"/>
      <c r="FZ1" s="413"/>
      <c r="GA1" s="413"/>
      <c r="GB1" s="413"/>
      <c r="GC1" s="413"/>
      <c r="GD1" s="413"/>
      <c r="GE1" s="413"/>
      <c r="GF1" s="413"/>
      <c r="GG1" s="413"/>
      <c r="GH1" s="413"/>
      <c r="GI1" s="413"/>
      <c r="GJ1" s="413"/>
      <c r="GK1" s="413"/>
      <c r="GL1" s="413"/>
      <c r="GM1" s="413"/>
      <c r="GN1" s="413"/>
      <c r="GO1" s="413"/>
      <c r="GP1" s="413"/>
      <c r="GQ1" s="413"/>
      <c r="GR1" s="413"/>
      <c r="GS1" s="413"/>
      <c r="GT1" s="413"/>
      <c r="GU1" s="413"/>
      <c r="GV1" s="413"/>
      <c r="GW1" s="413"/>
      <c r="GX1" s="413"/>
      <c r="GY1" s="413"/>
      <c r="GZ1" s="413"/>
      <c r="HA1" s="413"/>
      <c r="HB1" s="413"/>
      <c r="HC1" s="413"/>
      <c r="HD1" s="413"/>
      <c r="HE1" s="413"/>
      <c r="HF1" s="413"/>
      <c r="HG1" s="413"/>
      <c r="HH1" s="413"/>
      <c r="HI1" s="413"/>
      <c r="HJ1" s="413"/>
      <c r="HK1" s="413"/>
      <c r="HL1" s="413"/>
      <c r="HM1" s="413"/>
      <c r="HN1" s="413"/>
      <c r="HO1" s="413"/>
      <c r="HP1" s="413"/>
      <c r="HQ1" s="413"/>
      <c r="HR1" s="413"/>
      <c r="HS1" s="413"/>
      <c r="HT1" s="413"/>
      <c r="HU1" s="413"/>
      <c r="HV1" s="413"/>
      <c r="HW1" s="413"/>
      <c r="HX1" s="413"/>
      <c r="HY1" s="413"/>
      <c r="HZ1" s="413"/>
      <c r="IA1" s="413"/>
      <c r="IB1" s="413"/>
      <c r="IC1" s="413"/>
      <c r="ID1" s="413"/>
      <c r="IE1" s="413"/>
      <c r="IF1" s="413"/>
      <c r="IG1" s="413"/>
      <c r="IH1" s="413"/>
      <c r="II1" s="413"/>
      <c r="IJ1" s="413"/>
      <c r="IK1" s="413"/>
      <c r="IL1" s="413"/>
      <c r="IM1" s="413"/>
    </row>
    <row r="2" spans="1:254" s="436" customFormat="1" ht="15.5" customHeight="1">
      <c r="A2" s="427"/>
      <c r="B2" s="427"/>
      <c r="C2" s="566"/>
      <c r="D2" s="566"/>
      <c r="E2" s="428"/>
      <c r="F2" s="413"/>
      <c r="G2" s="413"/>
      <c r="H2" s="413"/>
      <c r="I2" s="413"/>
      <c r="J2" s="413"/>
      <c r="K2" s="413"/>
      <c r="L2" s="413"/>
      <c r="M2" s="462"/>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c r="CV2" s="413"/>
      <c r="CW2" s="413"/>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13"/>
      <c r="DY2" s="413"/>
      <c r="DZ2" s="413"/>
      <c r="EA2" s="413"/>
      <c r="EB2" s="413"/>
      <c r="EC2" s="413"/>
      <c r="ED2" s="413"/>
      <c r="EE2" s="413"/>
      <c r="EF2" s="413"/>
      <c r="EG2" s="413"/>
      <c r="EH2" s="413"/>
      <c r="EI2" s="413"/>
      <c r="EJ2" s="413"/>
      <c r="EK2" s="413"/>
      <c r="EL2" s="413"/>
      <c r="EM2" s="413"/>
      <c r="EN2" s="413"/>
      <c r="EO2" s="413"/>
      <c r="EP2" s="413"/>
      <c r="EQ2" s="413"/>
      <c r="ER2" s="413"/>
      <c r="ES2" s="413"/>
      <c r="ET2" s="413"/>
      <c r="EU2" s="413"/>
      <c r="EV2" s="413"/>
      <c r="EW2" s="413"/>
      <c r="EX2" s="413"/>
      <c r="EY2" s="413"/>
      <c r="EZ2" s="413"/>
      <c r="FA2" s="413"/>
      <c r="FB2" s="413"/>
      <c r="FC2" s="413"/>
      <c r="FD2" s="413"/>
      <c r="FE2" s="413"/>
      <c r="FF2" s="413"/>
      <c r="FG2" s="413"/>
      <c r="FH2" s="413"/>
      <c r="FI2" s="413"/>
      <c r="FJ2" s="413"/>
      <c r="FK2" s="413"/>
      <c r="FL2" s="413"/>
      <c r="FM2" s="413"/>
      <c r="FN2" s="413"/>
      <c r="FO2" s="413"/>
      <c r="FP2" s="413"/>
      <c r="FQ2" s="413"/>
      <c r="FR2" s="413"/>
      <c r="FS2" s="413"/>
      <c r="FT2" s="413"/>
      <c r="FU2" s="413"/>
      <c r="FV2" s="413"/>
      <c r="FW2" s="413"/>
      <c r="FX2" s="413"/>
      <c r="FY2" s="413"/>
      <c r="FZ2" s="413"/>
      <c r="GA2" s="413"/>
      <c r="GB2" s="413"/>
      <c r="GC2" s="413"/>
      <c r="GD2" s="413"/>
      <c r="GE2" s="413"/>
      <c r="GF2" s="413"/>
      <c r="GG2" s="413"/>
      <c r="GH2" s="413"/>
      <c r="GI2" s="413"/>
      <c r="GJ2" s="413"/>
      <c r="GK2" s="413"/>
      <c r="GL2" s="413"/>
      <c r="GM2" s="413"/>
      <c r="GN2" s="413"/>
      <c r="GO2" s="413"/>
      <c r="GP2" s="413"/>
      <c r="GQ2" s="413"/>
      <c r="GR2" s="413"/>
      <c r="GS2" s="413"/>
      <c r="GT2" s="413"/>
      <c r="GU2" s="413"/>
      <c r="GV2" s="413"/>
      <c r="GW2" s="413"/>
      <c r="GX2" s="413"/>
      <c r="GY2" s="413"/>
      <c r="GZ2" s="413"/>
      <c r="HA2" s="413"/>
      <c r="HB2" s="413"/>
      <c r="HC2" s="413"/>
      <c r="HD2" s="413"/>
      <c r="HE2" s="413"/>
      <c r="HF2" s="413"/>
      <c r="HG2" s="413"/>
      <c r="HH2" s="413"/>
      <c r="HI2" s="413"/>
      <c r="HJ2" s="413"/>
      <c r="HK2" s="413"/>
      <c r="HL2" s="413"/>
      <c r="HM2" s="413"/>
      <c r="HN2" s="413"/>
      <c r="HO2" s="413"/>
      <c r="HP2" s="413"/>
      <c r="HQ2" s="413"/>
      <c r="HR2" s="413"/>
      <c r="HS2" s="413"/>
      <c r="HT2" s="413"/>
      <c r="HU2" s="413"/>
      <c r="HV2" s="413"/>
      <c r="HW2" s="413"/>
      <c r="HX2" s="413"/>
      <c r="HY2" s="413"/>
      <c r="HZ2" s="413"/>
      <c r="IA2" s="413"/>
      <c r="IB2" s="413"/>
      <c r="IC2" s="413"/>
      <c r="ID2" s="413"/>
      <c r="IE2" s="413"/>
      <c r="IF2" s="413"/>
      <c r="IG2" s="413"/>
      <c r="IH2" s="413"/>
      <c r="II2" s="413"/>
      <c r="IJ2" s="413"/>
      <c r="IK2" s="413"/>
      <c r="IL2" s="413"/>
      <c r="IM2" s="413"/>
    </row>
    <row r="3" spans="1:254" s="436" customFormat="1" ht="35">
      <c r="A3" s="429" t="s">
        <v>632</v>
      </c>
      <c r="B3" s="412" t="s">
        <v>633</v>
      </c>
      <c r="C3" s="430"/>
      <c r="D3" s="430"/>
      <c r="E3" s="430"/>
      <c r="F3" s="413"/>
      <c r="G3" s="413"/>
      <c r="H3" s="413"/>
      <c r="I3" s="413"/>
      <c r="J3" s="413"/>
      <c r="K3" s="413"/>
      <c r="L3" s="413"/>
      <c r="M3" s="46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3"/>
      <c r="BY3" s="413"/>
      <c r="BZ3" s="413"/>
      <c r="CA3" s="413"/>
      <c r="CB3" s="413"/>
      <c r="CC3" s="413"/>
      <c r="CD3" s="413"/>
      <c r="CE3" s="413"/>
      <c r="CF3" s="413"/>
      <c r="CG3" s="413"/>
      <c r="CH3" s="413"/>
      <c r="CI3" s="413"/>
      <c r="CJ3" s="413"/>
      <c r="CK3" s="413"/>
      <c r="CL3" s="413"/>
      <c r="CM3" s="413"/>
      <c r="CN3" s="413"/>
      <c r="CO3" s="413"/>
      <c r="CP3" s="413"/>
      <c r="CQ3" s="413"/>
      <c r="CR3" s="413"/>
      <c r="CS3" s="413"/>
      <c r="CT3" s="413"/>
      <c r="CU3" s="413"/>
      <c r="CV3" s="413"/>
      <c r="CW3" s="413"/>
      <c r="CX3" s="413"/>
      <c r="CY3" s="413"/>
      <c r="CZ3" s="413"/>
      <c r="DA3" s="413"/>
      <c r="DB3" s="413"/>
      <c r="DC3" s="413"/>
      <c r="DD3" s="413"/>
      <c r="DE3" s="413"/>
      <c r="DF3" s="413"/>
      <c r="DG3" s="413"/>
      <c r="DH3" s="413"/>
      <c r="DI3" s="413"/>
      <c r="DJ3" s="413"/>
      <c r="DK3" s="413"/>
      <c r="DL3" s="413"/>
      <c r="DM3" s="413"/>
      <c r="DN3" s="413"/>
      <c r="DO3" s="413"/>
      <c r="DP3" s="413"/>
      <c r="DQ3" s="413"/>
      <c r="DR3" s="413"/>
      <c r="DS3" s="413"/>
      <c r="DT3" s="413"/>
      <c r="DU3" s="413"/>
      <c r="DV3" s="413"/>
      <c r="DW3" s="413"/>
      <c r="DX3" s="413"/>
      <c r="DY3" s="413"/>
      <c r="DZ3" s="413"/>
      <c r="EA3" s="413"/>
      <c r="EB3" s="413"/>
      <c r="EC3" s="413"/>
      <c r="ED3" s="413"/>
      <c r="EE3" s="413"/>
      <c r="EF3" s="413"/>
      <c r="EG3" s="413"/>
      <c r="EH3" s="413"/>
      <c r="EI3" s="413"/>
      <c r="EJ3" s="413"/>
      <c r="EK3" s="413"/>
      <c r="EL3" s="413"/>
      <c r="EM3" s="413"/>
      <c r="EN3" s="413"/>
      <c r="EO3" s="413"/>
      <c r="EP3" s="413"/>
      <c r="EQ3" s="413"/>
      <c r="ER3" s="413"/>
      <c r="ES3" s="413"/>
      <c r="ET3" s="413"/>
      <c r="EU3" s="413"/>
      <c r="EV3" s="413"/>
      <c r="EW3" s="413"/>
      <c r="EX3" s="413"/>
      <c r="EY3" s="413"/>
      <c r="EZ3" s="413"/>
      <c r="FA3" s="413"/>
      <c r="FB3" s="413"/>
      <c r="FC3" s="413"/>
      <c r="FD3" s="413"/>
      <c r="FE3" s="413"/>
      <c r="FF3" s="413"/>
      <c r="FG3" s="413"/>
      <c r="FH3" s="413"/>
      <c r="FI3" s="413"/>
      <c r="FJ3" s="413"/>
      <c r="FK3" s="413"/>
      <c r="FL3" s="413"/>
      <c r="FM3" s="413"/>
      <c r="FN3" s="413"/>
      <c r="FO3" s="413"/>
      <c r="FP3" s="413"/>
      <c r="FQ3" s="413"/>
      <c r="FR3" s="413"/>
      <c r="FS3" s="413"/>
      <c r="FT3" s="413"/>
      <c r="FU3" s="413"/>
      <c r="FV3" s="413"/>
      <c r="FW3" s="413"/>
      <c r="FX3" s="413"/>
      <c r="FY3" s="413"/>
      <c r="FZ3" s="413"/>
      <c r="GA3" s="413"/>
      <c r="GB3" s="413"/>
      <c r="GC3" s="413"/>
      <c r="GD3" s="413"/>
      <c r="GE3" s="413"/>
      <c r="GF3" s="413"/>
      <c r="GG3" s="413"/>
      <c r="GH3" s="413"/>
      <c r="GI3" s="413"/>
      <c r="GJ3" s="413"/>
      <c r="GK3" s="413"/>
      <c r="GL3" s="413"/>
      <c r="GM3" s="413"/>
      <c r="GN3" s="413"/>
      <c r="GO3" s="413"/>
      <c r="GP3" s="413"/>
      <c r="GQ3" s="413"/>
      <c r="GR3" s="413"/>
      <c r="GS3" s="413"/>
      <c r="GT3" s="413"/>
      <c r="GU3" s="413"/>
      <c r="GV3" s="413"/>
      <c r="GW3" s="413"/>
      <c r="GX3" s="413"/>
      <c r="GY3" s="413"/>
      <c r="GZ3" s="413"/>
      <c r="HA3" s="413"/>
      <c r="HB3" s="413"/>
      <c r="HC3" s="413"/>
      <c r="HD3" s="413"/>
      <c r="HE3" s="413"/>
      <c r="HF3" s="413"/>
      <c r="HG3" s="413"/>
      <c r="HH3" s="413"/>
      <c r="HI3" s="413"/>
      <c r="HJ3" s="413"/>
      <c r="HK3" s="413"/>
      <c r="HL3" s="413"/>
      <c r="HM3" s="413"/>
      <c r="HN3" s="413"/>
      <c r="HO3" s="413"/>
      <c r="HP3" s="413"/>
      <c r="HQ3" s="413"/>
      <c r="HR3" s="413"/>
      <c r="HS3" s="413"/>
      <c r="HT3" s="413"/>
      <c r="HU3" s="413"/>
      <c r="HV3" s="413"/>
      <c r="HW3" s="413"/>
      <c r="HX3" s="413"/>
      <c r="HY3" s="413"/>
      <c r="HZ3" s="413"/>
      <c r="IA3" s="413"/>
      <c r="IB3" s="413"/>
      <c r="IC3" s="413"/>
      <c r="ID3" s="413"/>
      <c r="IE3" s="413"/>
      <c r="IF3" s="413"/>
      <c r="IG3" s="413"/>
      <c r="IH3" s="413"/>
      <c r="II3" s="413"/>
      <c r="IJ3" s="413"/>
      <c r="IK3" s="413"/>
      <c r="IL3" s="413"/>
      <c r="IM3" s="413"/>
    </row>
    <row r="4" spans="1:254" s="436" customFormat="1" ht="18.5">
      <c r="A4" s="431"/>
      <c r="B4" s="431"/>
      <c r="C4" s="432"/>
      <c r="D4" s="432"/>
      <c r="E4" s="432"/>
      <c r="F4" s="413"/>
      <c r="G4" s="413"/>
      <c r="H4" s="413"/>
      <c r="I4" s="413"/>
      <c r="J4" s="413"/>
      <c r="K4" s="413"/>
      <c r="L4" s="413"/>
      <c r="M4" s="461"/>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c r="CV4" s="413"/>
      <c r="CW4" s="413"/>
      <c r="CX4" s="413"/>
      <c r="CY4" s="413"/>
      <c r="CZ4" s="413"/>
      <c r="DA4" s="413"/>
      <c r="DB4" s="413"/>
      <c r="DC4" s="413"/>
      <c r="DD4" s="413"/>
      <c r="DE4" s="413"/>
      <c r="DF4" s="413"/>
      <c r="DG4" s="413"/>
      <c r="DH4" s="413"/>
      <c r="DI4" s="413"/>
      <c r="DJ4" s="413"/>
      <c r="DK4" s="413"/>
      <c r="DL4" s="413"/>
      <c r="DM4" s="413"/>
      <c r="DN4" s="413"/>
      <c r="DO4" s="413"/>
      <c r="DP4" s="413"/>
      <c r="DQ4" s="413"/>
      <c r="DR4" s="413"/>
      <c r="DS4" s="413"/>
      <c r="DT4" s="413"/>
      <c r="DU4" s="413"/>
      <c r="DV4" s="413"/>
      <c r="DW4" s="413"/>
      <c r="DX4" s="413"/>
      <c r="DY4" s="413"/>
      <c r="DZ4" s="413"/>
      <c r="EA4" s="413"/>
      <c r="EB4" s="413"/>
      <c r="EC4" s="413"/>
      <c r="ED4" s="413"/>
      <c r="EE4" s="413"/>
      <c r="EF4" s="413"/>
      <c r="EG4" s="413"/>
      <c r="EH4" s="413"/>
      <c r="EI4" s="413"/>
      <c r="EJ4" s="413"/>
      <c r="EK4" s="413"/>
      <c r="EL4" s="413"/>
      <c r="EM4" s="413"/>
      <c r="EN4" s="413"/>
      <c r="EO4" s="413"/>
      <c r="EP4" s="413"/>
      <c r="EQ4" s="413"/>
      <c r="ER4" s="413"/>
      <c r="ES4" s="413"/>
      <c r="ET4" s="413"/>
      <c r="EU4" s="413"/>
      <c r="EV4" s="413"/>
      <c r="EW4" s="413"/>
      <c r="EX4" s="413"/>
      <c r="EY4" s="413"/>
      <c r="EZ4" s="413"/>
      <c r="FA4" s="413"/>
      <c r="FB4" s="413"/>
      <c r="FC4" s="413"/>
      <c r="FD4" s="413"/>
      <c r="FE4" s="413"/>
      <c r="FF4" s="413"/>
      <c r="FG4" s="413"/>
      <c r="FH4" s="413"/>
      <c r="FI4" s="413"/>
      <c r="FJ4" s="413"/>
      <c r="FK4" s="413"/>
      <c r="FL4" s="413"/>
      <c r="FM4" s="413"/>
      <c r="FN4" s="413"/>
      <c r="FO4" s="413"/>
      <c r="FP4" s="413"/>
      <c r="FQ4" s="413"/>
      <c r="FR4" s="413"/>
      <c r="FS4" s="413"/>
      <c r="FT4" s="413"/>
      <c r="FU4" s="413"/>
      <c r="FV4" s="413"/>
      <c r="FW4" s="413"/>
      <c r="FX4" s="413"/>
      <c r="FY4" s="413"/>
      <c r="FZ4" s="413"/>
      <c r="GA4" s="413"/>
      <c r="GB4" s="413"/>
      <c r="GC4" s="413"/>
      <c r="GD4" s="413"/>
      <c r="GE4" s="413"/>
      <c r="GF4" s="413"/>
      <c r="GG4" s="413"/>
      <c r="GH4" s="413"/>
      <c r="GI4" s="413"/>
      <c r="GJ4" s="413"/>
      <c r="GK4" s="413"/>
      <c r="GL4" s="413"/>
      <c r="GM4" s="413"/>
      <c r="GN4" s="413"/>
      <c r="GO4" s="413"/>
      <c r="GP4" s="413"/>
      <c r="GQ4" s="413"/>
      <c r="GR4" s="413"/>
      <c r="GS4" s="413"/>
      <c r="GT4" s="413"/>
      <c r="GU4" s="413"/>
      <c r="GV4" s="413"/>
      <c r="GW4" s="413"/>
      <c r="GX4" s="413"/>
      <c r="GY4" s="413"/>
      <c r="GZ4" s="413"/>
      <c r="HA4" s="413"/>
      <c r="HB4" s="413"/>
      <c r="HC4" s="413"/>
      <c r="HD4" s="413"/>
      <c r="HE4" s="413"/>
      <c r="HF4" s="413"/>
      <c r="HG4" s="413"/>
      <c r="HH4" s="413"/>
      <c r="HI4" s="413"/>
      <c r="HJ4" s="413"/>
      <c r="HK4" s="413"/>
      <c r="HL4" s="413"/>
      <c r="HM4" s="413"/>
      <c r="HN4" s="413"/>
      <c r="HO4" s="413"/>
      <c r="HP4" s="413"/>
      <c r="HQ4" s="413"/>
      <c r="HR4" s="413"/>
      <c r="HS4" s="413"/>
      <c r="HT4" s="413"/>
      <c r="HU4" s="413"/>
      <c r="HV4" s="413"/>
      <c r="HW4" s="413"/>
      <c r="HX4" s="413"/>
      <c r="HY4" s="413"/>
      <c r="HZ4" s="413"/>
      <c r="IA4" s="413"/>
      <c r="IB4" s="413"/>
      <c r="IC4" s="413"/>
      <c r="ID4" s="413"/>
      <c r="IE4" s="413"/>
      <c r="IF4" s="413"/>
      <c r="IG4" s="413"/>
      <c r="IH4" s="413"/>
      <c r="II4" s="413"/>
      <c r="IJ4" s="413"/>
      <c r="IK4" s="413"/>
      <c r="IL4" s="413"/>
      <c r="IM4" s="413"/>
    </row>
    <row r="5" spans="1:254" s="436" customFormat="1" ht="18.5">
      <c r="A5" s="422" t="s">
        <v>634</v>
      </c>
      <c r="B5" s="422"/>
      <c r="C5" s="433"/>
      <c r="D5" s="433"/>
      <c r="E5" s="433"/>
      <c r="F5" s="413"/>
      <c r="G5" s="413"/>
      <c r="H5" s="413"/>
      <c r="I5" s="413"/>
      <c r="J5" s="413"/>
      <c r="K5" s="413"/>
      <c r="L5" s="413"/>
      <c r="M5" s="464"/>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3"/>
      <c r="DF5" s="413"/>
      <c r="DG5" s="413"/>
      <c r="DH5" s="413"/>
      <c r="DI5" s="413"/>
      <c r="DJ5" s="413"/>
      <c r="DK5" s="413"/>
      <c r="DL5" s="413"/>
      <c r="DM5" s="413"/>
      <c r="DN5" s="413"/>
      <c r="DO5" s="413"/>
      <c r="DP5" s="413"/>
      <c r="DQ5" s="413"/>
      <c r="DR5" s="413"/>
      <c r="DS5" s="413"/>
      <c r="DT5" s="413"/>
      <c r="DU5" s="413"/>
      <c r="DV5" s="413"/>
      <c r="DW5" s="413"/>
      <c r="DX5" s="413"/>
      <c r="DY5" s="413"/>
      <c r="DZ5" s="413"/>
      <c r="EA5" s="413"/>
      <c r="EB5" s="413"/>
      <c r="EC5" s="413"/>
      <c r="ED5" s="413"/>
      <c r="EE5" s="413"/>
      <c r="EF5" s="413"/>
      <c r="EG5" s="413"/>
      <c r="EH5" s="413"/>
      <c r="EI5" s="413"/>
      <c r="EJ5" s="413"/>
      <c r="EK5" s="413"/>
      <c r="EL5" s="413"/>
      <c r="EM5" s="413"/>
      <c r="EN5" s="413"/>
      <c r="EO5" s="413"/>
      <c r="EP5" s="413"/>
      <c r="EQ5" s="413"/>
      <c r="ER5" s="413"/>
      <c r="ES5" s="413"/>
      <c r="ET5" s="413"/>
      <c r="EU5" s="413"/>
      <c r="EV5" s="413"/>
      <c r="EW5" s="413"/>
      <c r="EX5" s="413"/>
      <c r="EY5" s="413"/>
      <c r="EZ5" s="413"/>
      <c r="FA5" s="413"/>
      <c r="FB5" s="413"/>
      <c r="FC5" s="413"/>
      <c r="FD5" s="413"/>
      <c r="FE5" s="413"/>
      <c r="FF5" s="413"/>
      <c r="FG5" s="413"/>
      <c r="FH5" s="413"/>
      <c r="FI5" s="413"/>
      <c r="FJ5" s="413"/>
      <c r="FK5" s="413"/>
      <c r="FL5" s="413"/>
      <c r="FM5" s="413"/>
      <c r="FN5" s="413"/>
      <c r="FO5" s="413"/>
      <c r="FP5" s="413"/>
      <c r="FQ5" s="413"/>
      <c r="FR5" s="413"/>
      <c r="FS5" s="413"/>
      <c r="FT5" s="413"/>
      <c r="FU5" s="413"/>
      <c r="FV5" s="413"/>
      <c r="FW5" s="413"/>
      <c r="FX5" s="413"/>
      <c r="FY5" s="413"/>
      <c r="FZ5" s="413"/>
      <c r="GA5" s="413"/>
      <c r="GB5" s="413"/>
      <c r="GC5" s="413"/>
      <c r="GD5" s="413"/>
      <c r="GE5" s="413"/>
      <c r="GF5" s="413"/>
      <c r="GG5" s="413"/>
      <c r="GH5" s="413"/>
      <c r="GI5" s="413"/>
      <c r="GJ5" s="413"/>
      <c r="GK5" s="413"/>
      <c r="GL5" s="413"/>
      <c r="GM5" s="413"/>
      <c r="GN5" s="413"/>
      <c r="GO5" s="413"/>
      <c r="GP5" s="413"/>
      <c r="GQ5" s="413"/>
      <c r="GR5" s="413"/>
      <c r="GS5" s="413"/>
      <c r="GT5" s="413"/>
      <c r="GU5" s="413"/>
      <c r="GV5" s="413"/>
      <c r="GW5" s="413"/>
      <c r="GX5" s="413"/>
      <c r="GY5" s="413"/>
      <c r="GZ5" s="413"/>
      <c r="HA5" s="413"/>
      <c r="HB5" s="413"/>
      <c r="HC5" s="413"/>
      <c r="HD5" s="413"/>
      <c r="HE5" s="413"/>
      <c r="HF5" s="413"/>
      <c r="HG5" s="413"/>
      <c r="HH5" s="413"/>
      <c r="HI5" s="413"/>
      <c r="HJ5" s="413"/>
      <c r="HK5" s="413"/>
      <c r="HL5" s="413"/>
      <c r="HM5" s="413"/>
      <c r="HN5" s="413"/>
      <c r="HO5" s="413"/>
      <c r="HP5" s="413"/>
      <c r="HQ5" s="413"/>
      <c r="HR5" s="413"/>
      <c r="HS5" s="413"/>
      <c r="HT5" s="413"/>
      <c r="HU5" s="413"/>
      <c r="HV5" s="413"/>
      <c r="HW5" s="413"/>
      <c r="HX5" s="413"/>
      <c r="HY5" s="413"/>
      <c r="HZ5" s="413"/>
      <c r="IA5" s="413"/>
      <c r="IB5" s="413"/>
      <c r="IC5" s="413"/>
      <c r="ID5" s="413"/>
      <c r="IE5" s="413"/>
      <c r="IF5" s="413"/>
      <c r="IG5" s="413"/>
      <c r="IH5" s="413"/>
      <c r="II5" s="413"/>
      <c r="IJ5" s="413"/>
      <c r="IK5" s="413"/>
      <c r="IL5" s="413"/>
      <c r="IM5" s="413"/>
    </row>
    <row r="6" spans="1:254" s="436" customFormat="1" ht="18.5">
      <c r="A6" s="422" t="s">
        <v>635</v>
      </c>
      <c r="B6" s="422"/>
      <c r="C6" s="433"/>
      <c r="D6" s="433"/>
      <c r="E6" s="433"/>
      <c r="F6" s="413"/>
      <c r="G6" s="413"/>
      <c r="H6" s="413"/>
      <c r="I6" s="413"/>
      <c r="J6" s="413"/>
      <c r="K6" s="413"/>
      <c r="L6" s="413"/>
      <c r="M6" s="464"/>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413"/>
      <c r="DG6" s="413"/>
      <c r="DH6" s="413"/>
      <c r="DI6" s="413"/>
      <c r="DJ6" s="413"/>
      <c r="DK6" s="413"/>
      <c r="DL6" s="413"/>
      <c r="DM6" s="413"/>
      <c r="DN6" s="413"/>
      <c r="DO6" s="413"/>
      <c r="DP6" s="413"/>
      <c r="DQ6" s="413"/>
      <c r="DR6" s="413"/>
      <c r="DS6" s="413"/>
      <c r="DT6" s="413"/>
      <c r="DU6" s="413"/>
      <c r="DV6" s="413"/>
      <c r="DW6" s="413"/>
      <c r="DX6" s="413"/>
      <c r="DY6" s="413"/>
      <c r="DZ6" s="413"/>
      <c r="EA6" s="413"/>
      <c r="EB6" s="413"/>
      <c r="EC6" s="413"/>
      <c r="ED6" s="413"/>
      <c r="EE6" s="413"/>
      <c r="EF6" s="413"/>
      <c r="EG6" s="413"/>
      <c r="EH6" s="413"/>
      <c r="EI6" s="413"/>
      <c r="EJ6" s="413"/>
      <c r="EK6" s="413"/>
      <c r="EL6" s="413"/>
      <c r="EM6" s="413"/>
      <c r="EN6" s="413"/>
      <c r="EO6" s="413"/>
      <c r="EP6" s="413"/>
      <c r="EQ6" s="413"/>
      <c r="ER6" s="413"/>
      <c r="ES6" s="413"/>
      <c r="ET6" s="413"/>
      <c r="EU6" s="413"/>
      <c r="EV6" s="413"/>
      <c r="EW6" s="413"/>
      <c r="EX6" s="413"/>
      <c r="EY6" s="413"/>
      <c r="EZ6" s="413"/>
      <c r="FA6" s="413"/>
      <c r="FB6" s="413"/>
      <c r="FC6" s="413"/>
      <c r="FD6" s="413"/>
      <c r="FE6" s="413"/>
      <c r="FF6" s="413"/>
      <c r="FG6" s="413"/>
      <c r="FH6" s="413"/>
      <c r="FI6" s="413"/>
      <c r="FJ6" s="413"/>
      <c r="FK6" s="413"/>
      <c r="FL6" s="413"/>
      <c r="FM6" s="413"/>
      <c r="FN6" s="413"/>
      <c r="FO6" s="413"/>
      <c r="FP6" s="413"/>
      <c r="FQ6" s="413"/>
      <c r="FR6" s="413"/>
      <c r="FS6" s="413"/>
      <c r="FT6" s="413"/>
      <c r="FU6" s="413"/>
      <c r="FV6" s="413"/>
      <c r="FW6" s="413"/>
      <c r="FX6" s="413"/>
      <c r="FY6" s="413"/>
      <c r="FZ6" s="413"/>
      <c r="GA6" s="413"/>
      <c r="GB6" s="413"/>
      <c r="GC6" s="413"/>
      <c r="GD6" s="413"/>
      <c r="GE6" s="413"/>
      <c r="GF6" s="413"/>
      <c r="GG6" s="413"/>
      <c r="GH6" s="413"/>
      <c r="GI6" s="413"/>
      <c r="GJ6" s="413"/>
      <c r="GK6" s="413"/>
      <c r="GL6" s="413"/>
      <c r="GM6" s="413"/>
      <c r="GN6" s="413"/>
      <c r="GO6" s="413"/>
      <c r="GP6" s="413"/>
      <c r="GQ6" s="413"/>
      <c r="GR6" s="413"/>
      <c r="GS6" s="413"/>
      <c r="GT6" s="413"/>
      <c r="GU6" s="413"/>
      <c r="GV6" s="413"/>
      <c r="GW6" s="413"/>
      <c r="GX6" s="413"/>
      <c r="GY6" s="413"/>
      <c r="GZ6" s="413"/>
      <c r="HA6" s="413"/>
      <c r="HB6" s="413"/>
      <c r="HC6" s="413"/>
      <c r="HD6" s="413"/>
      <c r="HE6" s="413"/>
      <c r="HF6" s="413"/>
      <c r="HG6" s="413"/>
      <c r="HH6" s="413"/>
      <c r="HI6" s="413"/>
      <c r="HJ6" s="413"/>
      <c r="HK6" s="413"/>
      <c r="HL6" s="413"/>
      <c r="HM6" s="413"/>
      <c r="HN6" s="413"/>
      <c r="HO6" s="413"/>
      <c r="HP6" s="413"/>
      <c r="HQ6" s="413"/>
      <c r="HR6" s="413"/>
      <c r="HS6" s="413"/>
      <c r="HT6" s="413"/>
      <c r="HU6" s="413"/>
      <c r="HV6" s="413"/>
      <c r="HW6" s="413"/>
      <c r="HX6" s="413"/>
      <c r="HY6" s="413"/>
      <c r="HZ6" s="413"/>
      <c r="IA6" s="413"/>
      <c r="IB6" s="413"/>
      <c r="IC6" s="413"/>
      <c r="ID6" s="413"/>
      <c r="IE6" s="413"/>
      <c r="IF6" s="413"/>
      <c r="IG6" s="413"/>
      <c r="IH6" s="413"/>
      <c r="II6" s="413"/>
      <c r="IJ6" s="413"/>
      <c r="IK6" s="413"/>
      <c r="IL6" s="413"/>
      <c r="IM6" s="413"/>
    </row>
    <row r="7" spans="1:254" s="436" customFormat="1" ht="18">
      <c r="A7" s="437" t="s">
        <v>636</v>
      </c>
      <c r="B7" s="438"/>
      <c r="C7" s="439"/>
      <c r="D7" s="440"/>
      <c r="E7" s="440"/>
      <c r="M7" s="460"/>
    </row>
    <row r="8" spans="1:254" s="436" customFormat="1" ht="18">
      <c r="A8" s="437" t="s">
        <v>637</v>
      </c>
      <c r="B8" s="438"/>
      <c r="C8" s="439"/>
      <c r="D8" s="440"/>
      <c r="E8" s="440"/>
      <c r="M8" s="460"/>
    </row>
    <row r="9" spans="1:254" s="251" customFormat="1" ht="17.5">
      <c r="A9" s="562" t="s">
        <v>218</v>
      </c>
      <c r="B9" s="562"/>
      <c r="C9" s="562"/>
      <c r="D9" s="562"/>
      <c r="E9" s="562"/>
      <c r="F9" s="562"/>
      <c r="G9" s="562"/>
      <c r="H9" s="562"/>
      <c r="I9" s="562"/>
      <c r="M9" s="460"/>
    </row>
    <row r="10" spans="1:254" s="251" customFormat="1" ht="16" thickBot="1">
      <c r="A10" s="411"/>
      <c r="B10" s="411"/>
      <c r="C10" s="411"/>
      <c r="D10" s="411"/>
      <c r="E10" s="411"/>
      <c r="F10" s="411"/>
      <c r="G10" s="411"/>
      <c r="H10" s="411"/>
      <c r="I10" s="411"/>
      <c r="M10" s="476"/>
    </row>
    <row r="11" spans="1:254" ht="16" thickBot="1">
      <c r="A11" s="563" t="s">
        <v>279</v>
      </c>
      <c r="B11" s="564"/>
      <c r="C11" s="564"/>
      <c r="D11" s="564"/>
      <c r="E11" s="564"/>
      <c r="F11" s="564"/>
      <c r="G11" s="564"/>
      <c r="H11" s="564"/>
      <c r="I11" s="564"/>
      <c r="J11" s="564"/>
      <c r="K11" s="564"/>
      <c r="L11" s="565"/>
      <c r="M11" s="477"/>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51"/>
      <c r="EO11" s="251"/>
      <c r="EP11" s="251"/>
      <c r="EQ11" s="251"/>
      <c r="ER11" s="251"/>
      <c r="ES11" s="251"/>
      <c r="ET11" s="251"/>
      <c r="EU11" s="251"/>
      <c r="EV11" s="251"/>
      <c r="EW11" s="251"/>
      <c r="EX11" s="251"/>
      <c r="EY11" s="251"/>
      <c r="EZ11" s="251"/>
      <c r="FA11" s="251"/>
      <c r="FB11" s="251"/>
      <c r="FC11" s="251"/>
      <c r="FD11" s="251"/>
      <c r="FE11" s="251"/>
      <c r="FF11" s="251"/>
      <c r="FG11" s="251"/>
      <c r="FH11" s="251"/>
      <c r="FI11" s="251"/>
      <c r="FJ11" s="251"/>
      <c r="FK11" s="251"/>
      <c r="FL11" s="251"/>
      <c r="FM11" s="251"/>
      <c r="FN11" s="251"/>
      <c r="FO11" s="251"/>
      <c r="FP11" s="251"/>
      <c r="FQ11" s="251"/>
      <c r="FR11" s="251"/>
      <c r="FS11" s="251"/>
      <c r="FT11" s="251"/>
      <c r="FU11" s="251"/>
      <c r="FV11" s="251"/>
      <c r="FW11" s="251"/>
      <c r="FX11" s="251"/>
      <c r="FY11" s="251"/>
      <c r="FZ11" s="251"/>
      <c r="GA11" s="251"/>
      <c r="GB11" s="251"/>
      <c r="GC11" s="251"/>
      <c r="GD11" s="251"/>
      <c r="GE11" s="251"/>
      <c r="GF11" s="251"/>
      <c r="GG11" s="251"/>
      <c r="GH11" s="251"/>
      <c r="GI11" s="251"/>
      <c r="GJ11" s="251"/>
      <c r="GK11" s="251"/>
      <c r="GL11" s="251"/>
      <c r="GM11" s="251"/>
      <c r="GN11" s="251"/>
      <c r="GO11" s="251"/>
      <c r="GP11" s="251"/>
      <c r="GQ11" s="251"/>
      <c r="GR11" s="251"/>
      <c r="GS11" s="251"/>
      <c r="GT11" s="251"/>
      <c r="GU11" s="251"/>
      <c r="GV11" s="251"/>
      <c r="GW11" s="251"/>
      <c r="GX11" s="251"/>
      <c r="GY11" s="251"/>
      <c r="GZ11" s="251"/>
      <c r="HA11" s="251"/>
      <c r="HB11" s="251"/>
      <c r="HC11" s="251"/>
      <c r="HD11" s="251"/>
      <c r="HE11" s="251"/>
      <c r="HF11" s="251"/>
      <c r="HG11" s="251"/>
      <c r="HH11" s="251"/>
      <c r="HI11" s="251"/>
      <c r="HJ11" s="251"/>
      <c r="HK11" s="251"/>
      <c r="HL11" s="251"/>
      <c r="HM11" s="251"/>
      <c r="HN11" s="251"/>
      <c r="HO11" s="251"/>
      <c r="HP11" s="251"/>
      <c r="HQ11" s="251"/>
      <c r="HR11" s="251"/>
      <c r="HS11" s="251"/>
      <c r="HT11" s="251"/>
      <c r="HU11" s="251"/>
      <c r="HV11" s="251"/>
      <c r="HW11" s="251"/>
      <c r="HX11" s="251"/>
      <c r="HY11" s="251"/>
      <c r="HZ11" s="251"/>
      <c r="IA11" s="251"/>
      <c r="IB11" s="251"/>
      <c r="IC11" s="251"/>
      <c r="ID11" s="251"/>
      <c r="IE11" s="251"/>
      <c r="IF11" s="251"/>
      <c r="IG11" s="251"/>
      <c r="IH11" s="251"/>
      <c r="II11" s="251"/>
      <c r="IJ11" s="251"/>
      <c r="IK11" s="251"/>
      <c r="IL11" s="251"/>
      <c r="IM11" s="251"/>
      <c r="IN11" s="251"/>
      <c r="IO11" s="251"/>
      <c r="IP11" s="251"/>
      <c r="IQ11" s="251"/>
      <c r="IR11" s="251"/>
      <c r="IS11" s="251"/>
      <c r="IT11" s="251"/>
    </row>
    <row r="12" spans="1:254" s="401" customFormat="1" ht="42" customHeight="1" thickBot="1">
      <c r="A12" s="570" t="s">
        <v>219</v>
      </c>
      <c r="B12" s="570" t="s">
        <v>220</v>
      </c>
      <c r="C12" s="549" t="s">
        <v>245</v>
      </c>
      <c r="D12" s="550"/>
      <c r="E12" s="551" t="s">
        <v>297</v>
      </c>
      <c r="F12" s="552"/>
      <c r="G12" s="552"/>
      <c r="H12" s="552"/>
      <c r="I12" s="552"/>
      <c r="J12" s="552"/>
      <c r="K12" s="552"/>
      <c r="L12" s="552"/>
      <c r="M12" s="567" t="s">
        <v>638</v>
      </c>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00"/>
      <c r="HO12" s="400"/>
      <c r="HP12" s="400"/>
      <c r="HQ12" s="400"/>
      <c r="HR12" s="400"/>
      <c r="HS12" s="400"/>
      <c r="HT12" s="400"/>
      <c r="HU12" s="400"/>
      <c r="HV12" s="400"/>
      <c r="HW12" s="400"/>
      <c r="HX12" s="400"/>
      <c r="HY12" s="400"/>
      <c r="HZ12" s="400"/>
      <c r="IA12" s="400"/>
      <c r="IB12" s="400"/>
      <c r="IC12" s="400"/>
      <c r="ID12" s="400"/>
      <c r="IE12" s="400"/>
      <c r="IF12" s="400"/>
      <c r="IG12" s="400"/>
      <c r="IH12" s="400"/>
      <c r="II12" s="400"/>
      <c r="IJ12" s="400"/>
      <c r="IK12" s="400"/>
      <c r="IL12" s="400"/>
      <c r="IM12" s="400"/>
      <c r="IN12" s="400"/>
      <c r="IO12" s="400"/>
      <c r="IP12" s="400"/>
      <c r="IQ12" s="400"/>
      <c r="IR12" s="400"/>
      <c r="IS12" s="400"/>
      <c r="IT12" s="400"/>
    </row>
    <row r="13" spans="1:254" s="401" customFormat="1" ht="20" customHeight="1" thickBot="1">
      <c r="A13" s="571"/>
      <c r="B13" s="571"/>
      <c r="C13" s="553" t="s">
        <v>221</v>
      </c>
      <c r="D13" s="555" t="s">
        <v>222</v>
      </c>
      <c r="E13" s="543" t="s">
        <v>298</v>
      </c>
      <c r="F13" s="557" t="s">
        <v>299</v>
      </c>
      <c r="G13" s="531" t="s">
        <v>300</v>
      </c>
      <c r="H13" s="531" t="s">
        <v>301</v>
      </c>
      <c r="I13" s="531" t="s">
        <v>302</v>
      </c>
      <c r="J13" s="531" t="s">
        <v>303</v>
      </c>
      <c r="K13" s="531" t="s">
        <v>304</v>
      </c>
      <c r="L13" s="531" t="s">
        <v>305</v>
      </c>
      <c r="M13" s="568"/>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0"/>
      <c r="GI13" s="400"/>
      <c r="GJ13" s="400"/>
      <c r="GK13" s="400"/>
      <c r="GL13" s="400"/>
      <c r="GM13" s="400"/>
      <c r="GN13" s="400"/>
      <c r="GO13" s="400"/>
      <c r="GP13" s="400"/>
      <c r="GQ13" s="400"/>
      <c r="GR13" s="400"/>
      <c r="GS13" s="400"/>
      <c r="GT13" s="400"/>
      <c r="GU13" s="400"/>
      <c r="GV13" s="400"/>
      <c r="GW13" s="400"/>
      <c r="GX13" s="400"/>
      <c r="GY13" s="400"/>
      <c r="GZ13" s="400"/>
      <c r="HA13" s="400"/>
      <c r="HB13" s="400"/>
      <c r="HC13" s="400"/>
      <c r="HD13" s="400"/>
      <c r="HE13" s="400"/>
      <c r="HF13" s="400"/>
      <c r="HG13" s="400"/>
      <c r="HH13" s="400"/>
      <c r="HI13" s="400"/>
      <c r="HJ13" s="400"/>
      <c r="HK13" s="400"/>
      <c r="HL13" s="400"/>
      <c r="HM13" s="400"/>
      <c r="HN13" s="400"/>
      <c r="HO13" s="400"/>
      <c r="HP13" s="400"/>
      <c r="HQ13" s="400"/>
      <c r="HR13" s="400"/>
      <c r="HS13" s="400"/>
      <c r="HT13" s="400"/>
      <c r="HU13" s="400"/>
      <c r="HV13" s="400"/>
      <c r="HW13" s="400"/>
      <c r="HX13" s="400"/>
      <c r="HY13" s="400"/>
      <c r="HZ13" s="400"/>
      <c r="IA13" s="400"/>
      <c r="IB13" s="400"/>
      <c r="IC13" s="400"/>
      <c r="ID13" s="400"/>
      <c r="IE13" s="400"/>
      <c r="IF13" s="400"/>
      <c r="IG13" s="400"/>
      <c r="IH13" s="400"/>
      <c r="II13" s="400"/>
      <c r="IJ13" s="400"/>
      <c r="IK13" s="400"/>
      <c r="IL13" s="400"/>
      <c r="IM13" s="400"/>
      <c r="IN13" s="400"/>
      <c r="IO13" s="400"/>
      <c r="IP13" s="400"/>
      <c r="IQ13" s="400"/>
      <c r="IR13" s="400"/>
      <c r="IS13" s="400"/>
      <c r="IT13" s="400"/>
    </row>
    <row r="14" spans="1:254" s="401" customFormat="1" ht="17.399999999999999" customHeight="1" thickBot="1">
      <c r="A14" s="572" t="s">
        <v>223</v>
      </c>
      <c r="B14" s="573"/>
      <c r="C14" s="554"/>
      <c r="D14" s="556"/>
      <c r="E14" s="544"/>
      <c r="F14" s="558"/>
      <c r="G14" s="532"/>
      <c r="H14" s="532"/>
      <c r="I14" s="532"/>
      <c r="J14" s="532"/>
      <c r="K14" s="532"/>
      <c r="L14" s="532"/>
      <c r="M14" s="569"/>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c r="GD14" s="400"/>
      <c r="GE14" s="400"/>
      <c r="GF14" s="400"/>
      <c r="GG14" s="400"/>
      <c r="GH14" s="400"/>
      <c r="GI14" s="400"/>
      <c r="GJ14" s="400"/>
      <c r="GK14" s="400"/>
      <c r="GL14" s="400"/>
      <c r="GM14" s="400"/>
      <c r="GN14" s="400"/>
      <c r="GO14" s="400"/>
      <c r="GP14" s="400"/>
      <c r="GQ14" s="400"/>
      <c r="GR14" s="400"/>
      <c r="GS14" s="400"/>
      <c r="GT14" s="400"/>
      <c r="GU14" s="400"/>
      <c r="GV14" s="400"/>
      <c r="GW14" s="400"/>
      <c r="GX14" s="400"/>
      <c r="GY14" s="400"/>
      <c r="GZ14" s="400"/>
      <c r="HA14" s="400"/>
      <c r="HB14" s="400"/>
      <c r="HC14" s="400"/>
      <c r="HD14" s="400"/>
      <c r="HE14" s="400"/>
      <c r="HF14" s="400"/>
      <c r="HG14" s="400"/>
      <c r="HH14" s="400"/>
      <c r="HI14" s="400"/>
      <c r="HJ14" s="400"/>
      <c r="HK14" s="400"/>
      <c r="HL14" s="400"/>
      <c r="HM14" s="400"/>
      <c r="HN14" s="400"/>
      <c r="HO14" s="400"/>
      <c r="HP14" s="400"/>
      <c r="HQ14" s="400"/>
      <c r="HR14" s="400"/>
      <c r="HS14" s="400"/>
      <c r="HT14" s="400"/>
      <c r="HU14" s="400"/>
      <c r="HV14" s="400"/>
      <c r="HW14" s="400"/>
      <c r="HX14" s="400"/>
      <c r="HY14" s="400"/>
      <c r="HZ14" s="400"/>
      <c r="IA14" s="400"/>
      <c r="IB14" s="400"/>
      <c r="IC14" s="400"/>
      <c r="ID14" s="400"/>
      <c r="IE14" s="400"/>
      <c r="IF14" s="400"/>
      <c r="IG14" s="400"/>
      <c r="IH14" s="400"/>
      <c r="II14" s="400"/>
      <c r="IJ14" s="400"/>
      <c r="IK14" s="400"/>
      <c r="IL14" s="400"/>
      <c r="IM14" s="400"/>
      <c r="IN14" s="400"/>
      <c r="IO14" s="400"/>
      <c r="IP14" s="400"/>
      <c r="IQ14" s="400"/>
      <c r="IR14" s="400"/>
      <c r="IS14" s="400"/>
      <c r="IT14" s="400"/>
    </row>
    <row r="15" spans="1:254" s="251" customFormat="1">
      <c r="A15" s="339">
        <v>1</v>
      </c>
      <c r="B15" s="340" t="s">
        <v>461</v>
      </c>
      <c r="C15" s="317" t="s">
        <v>257</v>
      </c>
      <c r="D15" s="338">
        <f>1</f>
        <v>1</v>
      </c>
      <c r="E15" s="275"/>
      <c r="F15" s="287" t="s">
        <v>318</v>
      </c>
      <c r="G15" s="268"/>
      <c r="H15" s="268"/>
      <c r="I15" s="268"/>
      <c r="J15" s="276"/>
      <c r="K15" s="276"/>
      <c r="L15" s="276"/>
      <c r="M15" s="465"/>
    </row>
    <row r="16" spans="1:254" s="251" customFormat="1" ht="34.5" customHeight="1">
      <c r="A16" s="320" t="s">
        <v>241</v>
      </c>
      <c r="B16" s="321" t="s">
        <v>256</v>
      </c>
      <c r="C16" s="318" t="s">
        <v>257</v>
      </c>
      <c r="D16" s="338">
        <f>1</f>
        <v>1</v>
      </c>
      <c r="E16" s="277"/>
      <c r="F16" s="278"/>
      <c r="G16" s="278"/>
      <c r="H16" s="278"/>
      <c r="I16" s="278"/>
      <c r="J16" s="278"/>
      <c r="K16" s="278"/>
      <c r="L16" s="287" t="s">
        <v>319</v>
      </c>
      <c r="M16" s="453"/>
    </row>
    <row r="17" spans="1:13" s="251" customFormat="1" ht="33.75" customHeight="1">
      <c r="A17" s="320" t="s">
        <v>247</v>
      </c>
      <c r="B17" s="321" t="s">
        <v>433</v>
      </c>
      <c r="C17" s="318" t="s">
        <v>258</v>
      </c>
      <c r="D17" s="259">
        <v>8</v>
      </c>
      <c r="E17" s="280"/>
      <c r="F17" s="278"/>
      <c r="G17" s="278"/>
      <c r="H17" s="278"/>
      <c r="I17" s="278"/>
      <c r="J17" s="278"/>
      <c r="K17" s="278"/>
      <c r="L17" s="287" t="s">
        <v>319</v>
      </c>
      <c r="M17" s="457"/>
    </row>
    <row r="18" spans="1:13" s="251" customFormat="1" ht="33" customHeight="1">
      <c r="A18" s="320" t="s">
        <v>248</v>
      </c>
      <c r="B18" s="321" t="s">
        <v>259</v>
      </c>
      <c r="C18" s="318" t="s">
        <v>224</v>
      </c>
      <c r="D18" s="259">
        <v>4000</v>
      </c>
      <c r="E18" s="280"/>
      <c r="F18" s="281"/>
      <c r="G18" s="281"/>
      <c r="H18" s="281"/>
      <c r="I18" s="281"/>
      <c r="J18" s="279"/>
      <c r="K18" s="279"/>
      <c r="L18" s="279"/>
      <c r="M18" s="457"/>
    </row>
    <row r="19" spans="1:13" s="251" customFormat="1" ht="91.5" customHeight="1">
      <c r="A19" s="320" t="s">
        <v>249</v>
      </c>
      <c r="B19" s="321" t="s">
        <v>462</v>
      </c>
      <c r="C19" s="318" t="s">
        <v>257</v>
      </c>
      <c r="D19" s="259">
        <f>1</f>
        <v>1</v>
      </c>
      <c r="E19" s="280"/>
      <c r="F19" s="281"/>
      <c r="G19" s="281"/>
      <c r="H19" s="282"/>
      <c r="I19" s="281"/>
      <c r="J19" s="279"/>
      <c r="K19" s="279"/>
      <c r="L19" s="279"/>
      <c r="M19" s="457"/>
    </row>
    <row r="20" spans="1:13" s="251" customFormat="1" ht="32.25" customHeight="1">
      <c r="A20" s="322">
        <v>6</v>
      </c>
      <c r="B20" s="321" t="s">
        <v>463</v>
      </c>
      <c r="C20" s="318" t="s">
        <v>257</v>
      </c>
      <c r="D20" s="259">
        <v>1</v>
      </c>
      <c r="E20" s="280"/>
      <c r="F20" s="281"/>
      <c r="G20" s="281"/>
      <c r="H20" s="282"/>
      <c r="I20" s="281"/>
      <c r="J20" s="279"/>
      <c r="K20" s="279"/>
      <c r="L20" s="279"/>
      <c r="M20" s="457"/>
    </row>
    <row r="21" spans="1:13" s="251" customFormat="1" ht="34.5" customHeight="1">
      <c r="A21" s="323" t="s">
        <v>260</v>
      </c>
      <c r="B21" s="324" t="s">
        <v>464</v>
      </c>
      <c r="C21" s="318" t="s">
        <v>227</v>
      </c>
      <c r="D21" s="259">
        <v>1</v>
      </c>
      <c r="E21" s="280"/>
      <c r="F21" s="281"/>
      <c r="G21" s="281"/>
      <c r="H21" s="282"/>
      <c r="I21" s="281"/>
      <c r="J21" s="279"/>
      <c r="K21" s="279"/>
      <c r="L21" s="279"/>
      <c r="M21" s="457"/>
    </row>
    <row r="22" spans="1:13" s="251" customFormat="1" ht="34.5" customHeight="1">
      <c r="A22" s="322">
        <v>7</v>
      </c>
      <c r="B22" s="321" t="s">
        <v>465</v>
      </c>
      <c r="C22" s="318" t="s">
        <v>257</v>
      </c>
      <c r="D22" s="259">
        <v>1</v>
      </c>
      <c r="E22" s="280"/>
      <c r="F22" s="281"/>
      <c r="G22" s="281"/>
      <c r="H22" s="282"/>
      <c r="I22" s="281"/>
      <c r="J22" s="279"/>
      <c r="K22" s="279"/>
      <c r="L22" s="279"/>
      <c r="M22" s="457"/>
    </row>
    <row r="23" spans="1:13" s="251" customFormat="1" ht="41.25" customHeight="1">
      <c r="A23" s="323" t="s">
        <v>273</v>
      </c>
      <c r="B23" s="324" t="s">
        <v>466</v>
      </c>
      <c r="C23" s="318" t="s">
        <v>227</v>
      </c>
      <c r="D23" s="259">
        <v>1</v>
      </c>
      <c r="E23" s="280"/>
      <c r="F23" s="281"/>
      <c r="G23" s="281"/>
      <c r="H23" s="282"/>
      <c r="I23" s="281"/>
      <c r="J23" s="279"/>
      <c r="K23" s="279"/>
      <c r="L23" s="279"/>
      <c r="M23" s="457"/>
    </row>
    <row r="24" spans="1:13" s="251" customFormat="1" ht="49.5" customHeight="1">
      <c r="A24" s="320" t="s">
        <v>274</v>
      </c>
      <c r="B24" s="321" t="s">
        <v>467</v>
      </c>
      <c r="C24" s="318" t="s">
        <v>257</v>
      </c>
      <c r="D24" s="259">
        <v>1</v>
      </c>
      <c r="E24" s="280"/>
      <c r="F24" s="281"/>
      <c r="G24" s="281"/>
      <c r="H24" s="282"/>
      <c r="I24" s="281"/>
      <c r="J24" s="279"/>
      <c r="K24" s="279"/>
      <c r="L24" s="279"/>
      <c r="M24" s="457"/>
    </row>
    <row r="25" spans="1:13" s="251" customFormat="1" ht="258" customHeight="1">
      <c r="A25" s="322">
        <v>8</v>
      </c>
      <c r="B25" s="321" t="s">
        <v>431</v>
      </c>
      <c r="C25" s="318" t="s">
        <v>257</v>
      </c>
      <c r="D25" s="258">
        <v>1</v>
      </c>
      <c r="E25" s="280"/>
      <c r="F25" s="278"/>
      <c r="G25" s="278"/>
      <c r="H25" s="278"/>
      <c r="I25" s="278"/>
      <c r="J25" s="278"/>
      <c r="K25" s="278"/>
      <c r="L25" s="281"/>
      <c r="M25" s="457"/>
    </row>
    <row r="26" spans="1:13" s="251" customFormat="1" ht="69.75" customHeight="1">
      <c r="A26" s="320" t="s">
        <v>265</v>
      </c>
      <c r="B26" s="321" t="s">
        <v>468</v>
      </c>
      <c r="C26" s="318" t="s">
        <v>226</v>
      </c>
      <c r="D26" s="338">
        <v>27</v>
      </c>
      <c r="E26" s="277"/>
      <c r="F26" s="278"/>
      <c r="G26" s="278"/>
      <c r="H26" s="281"/>
      <c r="I26" s="281"/>
      <c r="J26" s="279"/>
      <c r="K26" s="279"/>
      <c r="L26" s="279"/>
      <c r="M26" s="453"/>
    </row>
    <row r="27" spans="1:13" s="251" customFormat="1" ht="69" customHeight="1">
      <c r="A27" s="320" t="s">
        <v>250</v>
      </c>
      <c r="B27" s="321" t="s">
        <v>469</v>
      </c>
      <c r="C27" s="318" t="s">
        <v>264</v>
      </c>
      <c r="D27" s="248">
        <v>3700</v>
      </c>
      <c r="E27" s="277"/>
      <c r="F27" s="278"/>
      <c r="G27" s="281"/>
      <c r="H27" s="281"/>
      <c r="I27" s="281"/>
      <c r="J27" s="279"/>
      <c r="K27" s="279"/>
      <c r="L27" s="279"/>
      <c r="M27" s="453"/>
    </row>
    <row r="28" spans="1:13" s="251" customFormat="1">
      <c r="A28" s="320" t="s">
        <v>251</v>
      </c>
      <c r="B28" s="321" t="s">
        <v>272</v>
      </c>
      <c r="C28" s="318"/>
      <c r="D28" s="338"/>
      <c r="E28" s="283"/>
      <c r="F28" s="281"/>
      <c r="G28" s="281"/>
      <c r="H28" s="282"/>
      <c r="I28" s="281"/>
      <c r="J28" s="279"/>
      <c r="K28" s="279"/>
      <c r="L28" s="279"/>
      <c r="M28" s="453"/>
    </row>
    <row r="29" spans="1:13" s="251" customFormat="1" ht="102" customHeight="1">
      <c r="A29" s="323" t="s">
        <v>379</v>
      </c>
      <c r="B29" s="324" t="s">
        <v>470</v>
      </c>
      <c r="C29" s="318" t="s">
        <v>228</v>
      </c>
      <c r="D29" s="248">
        <f>18*D31</f>
        <v>3474</v>
      </c>
      <c r="E29" s="283"/>
      <c r="F29" s="278"/>
      <c r="G29" s="278"/>
      <c r="H29" s="278"/>
      <c r="I29" s="281"/>
      <c r="J29" s="279"/>
      <c r="K29" s="279"/>
      <c r="L29" s="279"/>
      <c r="M29" s="453"/>
    </row>
    <row r="30" spans="1:13" s="251" customFormat="1" ht="101.25" customHeight="1">
      <c r="A30" s="323" t="s">
        <v>266</v>
      </c>
      <c r="B30" s="324" t="s">
        <v>471</v>
      </c>
      <c r="C30" s="318" t="s">
        <v>228</v>
      </c>
      <c r="D30" s="248">
        <f>16*D32</f>
        <v>12480</v>
      </c>
      <c r="E30" s="283"/>
      <c r="F30" s="278"/>
      <c r="G30" s="278"/>
      <c r="H30" s="278"/>
      <c r="I30" s="281"/>
      <c r="J30" s="279"/>
      <c r="K30" s="279"/>
      <c r="L30" s="279"/>
      <c r="M30" s="453"/>
    </row>
    <row r="31" spans="1:13" s="251" customFormat="1" ht="95.25" customHeight="1">
      <c r="A31" s="323" t="s">
        <v>380</v>
      </c>
      <c r="B31" s="324" t="s">
        <v>472</v>
      </c>
      <c r="C31" s="318" t="s">
        <v>228</v>
      </c>
      <c r="D31" s="248">
        <v>193</v>
      </c>
      <c r="E31" s="283"/>
      <c r="F31" s="281"/>
      <c r="G31" s="278"/>
      <c r="H31" s="278"/>
      <c r="I31" s="278"/>
      <c r="J31" s="278"/>
      <c r="K31" s="279"/>
      <c r="L31" s="279"/>
      <c r="M31" s="453"/>
    </row>
    <row r="32" spans="1:13" s="251" customFormat="1" ht="99.75" customHeight="1">
      <c r="A32" s="323" t="s">
        <v>381</v>
      </c>
      <c r="B32" s="324" t="s">
        <v>473</v>
      </c>
      <c r="C32" s="318" t="s">
        <v>228</v>
      </c>
      <c r="D32" s="248">
        <v>780</v>
      </c>
      <c r="E32" s="283"/>
      <c r="F32" s="281"/>
      <c r="G32" s="278"/>
      <c r="H32" s="278"/>
      <c r="I32" s="278"/>
      <c r="J32" s="278"/>
      <c r="K32" s="279"/>
      <c r="L32" s="279"/>
      <c r="M32" s="453"/>
    </row>
    <row r="33" spans="1:13" s="251" customFormat="1" ht="103.25" customHeight="1">
      <c r="A33" s="323" t="s">
        <v>618</v>
      </c>
      <c r="B33" s="362" t="s">
        <v>619</v>
      </c>
      <c r="C33" s="349" t="s">
        <v>228</v>
      </c>
      <c r="D33" s="358">
        <v>48634</v>
      </c>
      <c r="E33" s="410"/>
      <c r="F33" s="346"/>
      <c r="G33" s="355"/>
      <c r="H33" s="355"/>
      <c r="I33" s="355"/>
      <c r="J33" s="355"/>
      <c r="K33" s="374"/>
      <c r="L33" s="374"/>
      <c r="M33" s="453"/>
    </row>
    <row r="34" spans="1:13" s="251" customFormat="1" ht="35.25" customHeight="1">
      <c r="A34" s="320" t="s">
        <v>252</v>
      </c>
      <c r="B34" s="325" t="s">
        <v>261</v>
      </c>
      <c r="C34" s="402"/>
      <c r="D34" s="248"/>
      <c r="E34" s="284"/>
      <c r="F34" s="281"/>
      <c r="G34" s="281"/>
      <c r="H34" s="281"/>
      <c r="I34" s="281"/>
      <c r="J34" s="279"/>
      <c r="K34" s="279"/>
      <c r="L34" s="279"/>
      <c r="M34" s="453"/>
    </row>
    <row r="35" spans="1:13" s="251" customFormat="1" ht="109.5" customHeight="1">
      <c r="A35" s="323" t="s">
        <v>253</v>
      </c>
      <c r="B35" s="324" t="s">
        <v>474</v>
      </c>
      <c r="C35" s="318" t="s">
        <v>228</v>
      </c>
      <c r="D35" s="248">
        <f>3</f>
        <v>3</v>
      </c>
      <c r="E35" s="283"/>
      <c r="F35" s="281"/>
      <c r="G35" s="278"/>
      <c r="H35" s="278"/>
      <c r="I35" s="287" t="s">
        <v>324</v>
      </c>
      <c r="J35" s="279"/>
      <c r="K35" s="279"/>
      <c r="L35" s="279"/>
      <c r="M35" s="453"/>
    </row>
    <row r="36" spans="1:13" s="251" customFormat="1" ht="95.25" customHeight="1">
      <c r="A36" s="323" t="s">
        <v>254</v>
      </c>
      <c r="B36" s="324" t="s">
        <v>475</v>
      </c>
      <c r="C36" s="318" t="s">
        <v>228</v>
      </c>
      <c r="D36" s="272">
        <f>59+4</f>
        <v>63</v>
      </c>
      <c r="E36" s="283"/>
      <c r="F36" s="281"/>
      <c r="G36" s="281"/>
      <c r="H36" s="278"/>
      <c r="I36" s="281"/>
      <c r="J36" s="279"/>
      <c r="K36" s="279"/>
      <c r="L36" s="279"/>
      <c r="M36" s="453"/>
    </row>
    <row r="37" spans="1:13" s="251" customFormat="1" ht="115.25" customHeight="1">
      <c r="A37" s="323" t="s">
        <v>361</v>
      </c>
      <c r="B37" s="324" t="s">
        <v>476</v>
      </c>
      <c r="C37" s="318" t="s">
        <v>228</v>
      </c>
      <c r="D37" s="264">
        <v>1</v>
      </c>
      <c r="E37" s="283"/>
      <c r="F37" s="281"/>
      <c r="G37" s="281"/>
      <c r="H37" s="278"/>
      <c r="I37" s="287" t="s">
        <v>324</v>
      </c>
      <c r="J37" s="279"/>
      <c r="K37" s="279"/>
      <c r="L37" s="279"/>
      <c r="M37" s="453"/>
    </row>
    <row r="38" spans="1:13" s="251" customFormat="1" ht="107.25" customHeight="1">
      <c r="A38" s="323" t="s">
        <v>362</v>
      </c>
      <c r="B38" s="324" t="s">
        <v>477</v>
      </c>
      <c r="C38" s="318" t="s">
        <v>228</v>
      </c>
      <c r="D38" s="264">
        <v>1</v>
      </c>
      <c r="E38" s="283"/>
      <c r="F38" s="281"/>
      <c r="G38" s="281"/>
      <c r="H38" s="278"/>
      <c r="I38" s="287" t="s">
        <v>324</v>
      </c>
      <c r="J38" s="279"/>
      <c r="K38" s="279"/>
      <c r="L38" s="279"/>
      <c r="M38" s="453"/>
    </row>
    <row r="39" spans="1:13" s="251" customFormat="1" ht="86.25" customHeight="1">
      <c r="A39" s="323" t="s">
        <v>363</v>
      </c>
      <c r="B39" s="324" t="s">
        <v>478</v>
      </c>
      <c r="C39" s="318" t="s">
        <v>228</v>
      </c>
      <c r="D39" s="264">
        <v>1</v>
      </c>
      <c r="E39" s="283"/>
      <c r="F39" s="281"/>
      <c r="G39" s="278"/>
      <c r="H39" s="281"/>
      <c r="I39" s="281"/>
      <c r="J39" s="279"/>
      <c r="K39" s="279"/>
      <c r="L39" s="279"/>
      <c r="M39" s="453"/>
    </row>
    <row r="40" spans="1:13" s="251" customFormat="1" ht="84" customHeight="1">
      <c r="A40" s="323" t="s">
        <v>382</v>
      </c>
      <c r="B40" s="324" t="s">
        <v>479</v>
      </c>
      <c r="C40" s="318" t="s">
        <v>228</v>
      </c>
      <c r="D40" s="264">
        <v>1</v>
      </c>
      <c r="E40" s="283"/>
      <c r="F40" s="281"/>
      <c r="G40" s="278"/>
      <c r="H40" s="281"/>
      <c r="I40" s="281"/>
      <c r="J40" s="279"/>
      <c r="K40" s="279"/>
      <c r="L40" s="279"/>
      <c r="M40" s="453"/>
    </row>
    <row r="41" spans="1:13" s="251" customFormat="1" ht="26.4" customHeight="1">
      <c r="A41" s="323" t="s">
        <v>383</v>
      </c>
      <c r="B41" s="324" t="s">
        <v>432</v>
      </c>
      <c r="C41" s="318" t="s">
        <v>228</v>
      </c>
      <c r="D41" s="264">
        <v>1</v>
      </c>
      <c r="E41" s="283"/>
      <c r="F41" s="281"/>
      <c r="G41" s="281"/>
      <c r="H41" s="281"/>
      <c r="I41" s="278"/>
      <c r="J41" s="279"/>
      <c r="K41" s="279"/>
      <c r="L41" s="279"/>
      <c r="M41" s="453"/>
    </row>
    <row r="42" spans="1:13" s="251" customFormat="1">
      <c r="A42" s="320" t="s">
        <v>246</v>
      </c>
      <c r="B42" s="321" t="s">
        <v>277</v>
      </c>
      <c r="C42" s="402"/>
      <c r="D42" s="338"/>
      <c r="E42" s="283"/>
      <c r="F42" s="281"/>
      <c r="G42" s="281"/>
      <c r="H42" s="281"/>
      <c r="I42" s="281"/>
      <c r="J42" s="279"/>
      <c r="K42" s="279"/>
      <c r="L42" s="279"/>
      <c r="M42" s="453"/>
    </row>
    <row r="43" spans="1:13" s="251" customFormat="1" ht="74.25" customHeight="1">
      <c r="A43" s="323" t="s">
        <v>262</v>
      </c>
      <c r="B43" s="324" t="s">
        <v>441</v>
      </c>
      <c r="C43" s="318" t="s">
        <v>257</v>
      </c>
      <c r="D43" s="338">
        <v>3</v>
      </c>
      <c r="E43" s="284"/>
      <c r="F43" s="281"/>
      <c r="G43" s="281"/>
      <c r="H43" s="282"/>
      <c r="I43" s="287"/>
      <c r="J43" s="287" t="s">
        <v>326</v>
      </c>
      <c r="K43" s="279"/>
      <c r="L43" s="279"/>
      <c r="M43" s="453"/>
    </row>
    <row r="44" spans="1:13" s="251" customFormat="1">
      <c r="A44" s="323" t="s">
        <v>263</v>
      </c>
      <c r="B44" s="324" t="s">
        <v>285</v>
      </c>
      <c r="C44" s="318" t="s">
        <v>228</v>
      </c>
      <c r="D44" s="272">
        <f>59+4</f>
        <v>63</v>
      </c>
      <c r="E44" s="283"/>
      <c r="F44" s="281"/>
      <c r="G44" s="281"/>
      <c r="H44" s="281"/>
      <c r="I44" s="278"/>
      <c r="J44" s="278"/>
      <c r="K44" s="279"/>
      <c r="L44" s="279"/>
      <c r="M44" s="453"/>
    </row>
    <row r="45" spans="1:13" s="251" customFormat="1" ht="73.5" customHeight="1">
      <c r="A45" s="323" t="s">
        <v>384</v>
      </c>
      <c r="B45" s="324" t="s">
        <v>290</v>
      </c>
      <c r="C45" s="318" t="s">
        <v>228</v>
      </c>
      <c r="D45" s="272">
        <v>1</v>
      </c>
      <c r="E45" s="283"/>
      <c r="F45" s="281"/>
      <c r="G45" s="281"/>
      <c r="H45" s="281"/>
      <c r="I45" s="281"/>
      <c r="J45" s="289" t="s">
        <v>328</v>
      </c>
      <c r="K45" s="279"/>
      <c r="L45" s="279"/>
      <c r="M45" s="453"/>
    </row>
    <row r="46" spans="1:13" s="251" customFormat="1" ht="74.25" customHeight="1">
      <c r="A46" s="323" t="s">
        <v>385</v>
      </c>
      <c r="B46" s="324" t="s">
        <v>276</v>
      </c>
      <c r="C46" s="318" t="s">
        <v>228</v>
      </c>
      <c r="D46" s="272">
        <v>1</v>
      </c>
      <c r="E46" s="283"/>
      <c r="F46" s="281"/>
      <c r="G46" s="281"/>
      <c r="H46" s="281"/>
      <c r="I46" s="281"/>
      <c r="J46" s="289" t="s">
        <v>328</v>
      </c>
      <c r="K46" s="291"/>
      <c r="L46" s="279"/>
      <c r="M46" s="453"/>
    </row>
    <row r="47" spans="1:13" s="251" customFormat="1" ht="68" customHeight="1">
      <c r="A47" s="323" t="s">
        <v>386</v>
      </c>
      <c r="B47" s="324" t="s">
        <v>360</v>
      </c>
      <c r="C47" s="318" t="s">
        <v>228</v>
      </c>
      <c r="D47" s="272">
        <v>1</v>
      </c>
      <c r="E47" s="283"/>
      <c r="F47" s="281"/>
      <c r="G47" s="281"/>
      <c r="H47" s="281"/>
      <c r="I47" s="281"/>
      <c r="J47" s="279"/>
      <c r="K47" s="290" t="s">
        <v>329</v>
      </c>
      <c r="L47" s="279"/>
      <c r="M47" s="453"/>
    </row>
    <row r="48" spans="1:13" s="252" customFormat="1" ht="32.25" customHeight="1">
      <c r="A48" s="323" t="s">
        <v>388</v>
      </c>
      <c r="B48" s="321" t="s">
        <v>480</v>
      </c>
      <c r="C48" s="318" t="s">
        <v>257</v>
      </c>
      <c r="D48" s="292">
        <v>1</v>
      </c>
      <c r="E48" s="277"/>
      <c r="F48" s="278"/>
      <c r="G48" s="278"/>
      <c r="H48" s="282"/>
      <c r="I48" s="281"/>
      <c r="J48" s="279"/>
      <c r="K48" s="279"/>
      <c r="L48" s="279"/>
      <c r="M48" s="453"/>
    </row>
    <row r="49" spans="1:13" s="252" customFormat="1" ht="32.25" customHeight="1">
      <c r="A49" s="323" t="s">
        <v>389</v>
      </c>
      <c r="B49" s="321" t="s">
        <v>481</v>
      </c>
      <c r="C49" s="318" t="s">
        <v>257</v>
      </c>
      <c r="D49" s="292">
        <v>1</v>
      </c>
      <c r="E49" s="283"/>
      <c r="F49" s="281"/>
      <c r="G49" s="281"/>
      <c r="H49" s="278"/>
      <c r="I49" s="278"/>
      <c r="J49" s="279"/>
      <c r="K49" s="279"/>
      <c r="L49" s="279"/>
      <c r="M49" s="453"/>
    </row>
    <row r="50" spans="1:13" s="251" customFormat="1" ht="27" customHeight="1">
      <c r="A50" s="323" t="s">
        <v>390</v>
      </c>
      <c r="B50" s="321" t="s">
        <v>482</v>
      </c>
      <c r="C50" s="318" t="s">
        <v>257</v>
      </c>
      <c r="D50" s="292">
        <v>1</v>
      </c>
      <c r="E50" s="277"/>
      <c r="F50" s="278"/>
      <c r="G50" s="278"/>
      <c r="H50" s="282"/>
      <c r="I50" s="281"/>
      <c r="J50" s="279"/>
      <c r="K50" s="279"/>
      <c r="L50" s="279"/>
      <c r="M50" s="453"/>
    </row>
    <row r="51" spans="1:13" s="251" customFormat="1" ht="31.25" customHeight="1">
      <c r="A51" s="323" t="s">
        <v>391</v>
      </c>
      <c r="B51" s="321" t="s">
        <v>483</v>
      </c>
      <c r="C51" s="318" t="s">
        <v>257</v>
      </c>
      <c r="D51" s="292">
        <v>1</v>
      </c>
      <c r="E51" s="283"/>
      <c r="F51" s="281"/>
      <c r="G51" s="281"/>
      <c r="H51" s="278"/>
      <c r="I51" s="278"/>
      <c r="J51" s="279"/>
      <c r="K51" s="279"/>
      <c r="L51" s="279"/>
      <c r="M51" s="453"/>
    </row>
    <row r="52" spans="1:13" s="251" customFormat="1" ht="112.25" customHeight="1">
      <c r="A52" s="320" t="s">
        <v>267</v>
      </c>
      <c r="B52" s="321" t="s">
        <v>484</v>
      </c>
      <c r="C52" s="318" t="s">
        <v>227</v>
      </c>
      <c r="D52" s="293">
        <v>128</v>
      </c>
      <c r="E52" s="283"/>
      <c r="F52" s="281"/>
      <c r="G52" s="281"/>
      <c r="H52" s="281"/>
      <c r="I52" s="278"/>
      <c r="J52" s="278"/>
      <c r="K52" s="279"/>
      <c r="L52" s="279"/>
      <c r="M52" s="453"/>
    </row>
    <row r="53" spans="1:13" s="251" customFormat="1" ht="30" customHeight="1">
      <c r="A53" s="320" t="s">
        <v>387</v>
      </c>
      <c r="B53" s="321" t="s">
        <v>291</v>
      </c>
      <c r="C53" s="318" t="s">
        <v>227</v>
      </c>
      <c r="D53" s="293">
        <f>3276/78*18</f>
        <v>756</v>
      </c>
      <c r="E53" s="283"/>
      <c r="F53" s="281"/>
      <c r="G53" s="281"/>
      <c r="H53" s="282"/>
      <c r="I53" s="281"/>
      <c r="J53" s="287" t="s">
        <v>333</v>
      </c>
      <c r="K53" s="287" t="s">
        <v>332</v>
      </c>
      <c r="L53" s="279"/>
      <c r="M53" s="453"/>
    </row>
    <row r="54" spans="1:13" s="251" customFormat="1" ht="30" customHeight="1">
      <c r="A54" s="320" t="s">
        <v>244</v>
      </c>
      <c r="B54" s="321" t="s">
        <v>485</v>
      </c>
      <c r="C54" s="318" t="s">
        <v>229</v>
      </c>
      <c r="D54" s="294">
        <f>22.7/115.6*18</f>
        <v>3.5346020761245676</v>
      </c>
      <c r="E54" s="283"/>
      <c r="F54" s="287" t="s">
        <v>318</v>
      </c>
      <c r="G54" s="278"/>
      <c r="H54" s="278"/>
      <c r="I54" s="278"/>
      <c r="J54" s="281"/>
      <c r="K54" s="279"/>
      <c r="L54" s="279"/>
      <c r="M54" s="453"/>
    </row>
    <row r="55" spans="1:13" s="251" customFormat="1" ht="57" customHeight="1">
      <c r="A55" s="320" t="s">
        <v>231</v>
      </c>
      <c r="B55" s="326" t="s">
        <v>486</v>
      </c>
      <c r="C55" s="319" t="s">
        <v>229</v>
      </c>
      <c r="D55" s="262">
        <f>56.1/115.6*18</f>
        <v>8.7352941176470598</v>
      </c>
      <c r="E55" s="283"/>
      <c r="F55" s="287" t="s">
        <v>318</v>
      </c>
      <c r="G55" s="278"/>
      <c r="H55" s="278"/>
      <c r="I55" s="278"/>
      <c r="J55" s="279"/>
      <c r="K55" s="279"/>
      <c r="L55" s="279"/>
      <c r="M55" s="453"/>
    </row>
    <row r="56" spans="1:13" s="251" customFormat="1" ht="33.75" customHeight="1">
      <c r="A56" s="320" t="s">
        <v>232</v>
      </c>
      <c r="B56" s="321" t="s">
        <v>487</v>
      </c>
      <c r="C56" s="318" t="s">
        <v>229</v>
      </c>
      <c r="D56" s="270">
        <f>22.7/115.6*18</f>
        <v>3.5346020761245676</v>
      </c>
      <c r="E56" s="283"/>
      <c r="F56" s="295"/>
      <c r="G56" s="278"/>
      <c r="H56" s="278"/>
      <c r="I56" s="278"/>
      <c r="J56" s="287" t="s">
        <v>326</v>
      </c>
      <c r="K56" s="279"/>
      <c r="L56" s="279"/>
      <c r="M56" s="453"/>
    </row>
    <row r="57" spans="1:13" s="403" customFormat="1" ht="59.25" customHeight="1">
      <c r="A57" s="320" t="s">
        <v>233</v>
      </c>
      <c r="B57" s="326" t="s">
        <v>488</v>
      </c>
      <c r="C57" s="318" t="s">
        <v>229</v>
      </c>
      <c r="D57" s="261">
        <f>75/16*3</f>
        <v>14.0625</v>
      </c>
      <c r="E57" s="283"/>
      <c r="F57" s="281"/>
      <c r="G57" s="278"/>
      <c r="H57" s="278"/>
      <c r="I57" s="278"/>
      <c r="J57" s="287" t="s">
        <v>326</v>
      </c>
      <c r="K57" s="285"/>
      <c r="L57" s="285"/>
      <c r="M57" s="453"/>
    </row>
    <row r="58" spans="1:13" s="403" customFormat="1" ht="50.25" customHeight="1">
      <c r="A58" s="320" t="s">
        <v>234</v>
      </c>
      <c r="B58" s="321" t="s">
        <v>366</v>
      </c>
      <c r="C58" s="318" t="s">
        <v>229</v>
      </c>
      <c r="D58" s="262">
        <f>12/115.6*18</f>
        <v>1.8685121107266438</v>
      </c>
      <c r="E58" s="283"/>
      <c r="F58" s="281"/>
      <c r="G58" s="281"/>
      <c r="H58" s="287" t="s">
        <v>335</v>
      </c>
      <c r="I58" s="278"/>
      <c r="J58" s="285"/>
      <c r="K58" s="285"/>
      <c r="L58" s="285"/>
      <c r="M58" s="453"/>
    </row>
    <row r="59" spans="1:13" s="403" customFormat="1" ht="58.5" customHeight="1">
      <c r="A59" s="320" t="s">
        <v>268</v>
      </c>
      <c r="B59" s="321" t="s">
        <v>489</v>
      </c>
      <c r="C59" s="318" t="s">
        <v>229</v>
      </c>
      <c r="D59" s="262">
        <f>15/16*3</f>
        <v>2.8125</v>
      </c>
      <c r="E59" s="283"/>
      <c r="F59" s="281"/>
      <c r="G59" s="281"/>
      <c r="H59" s="287" t="s">
        <v>335</v>
      </c>
      <c r="I59" s="287"/>
      <c r="J59" s="285"/>
      <c r="K59" s="285"/>
      <c r="L59" s="285"/>
      <c r="M59" s="453"/>
    </row>
    <row r="60" spans="1:13" s="403" customFormat="1" ht="58.5" customHeight="1">
      <c r="A60" s="320" t="s">
        <v>269</v>
      </c>
      <c r="B60" s="321" t="s">
        <v>490</v>
      </c>
      <c r="C60" s="318" t="s">
        <v>229</v>
      </c>
      <c r="D60" s="265">
        <f>0.6</f>
        <v>0.6</v>
      </c>
      <c r="E60" s="283"/>
      <c r="F60" s="281"/>
      <c r="G60" s="288"/>
      <c r="H60" s="281"/>
      <c r="I60" s="278"/>
      <c r="J60" s="285"/>
      <c r="K60" s="285"/>
      <c r="L60" s="285"/>
      <c r="M60" s="453"/>
    </row>
    <row r="61" spans="1:13" s="403" customFormat="1" ht="58.5" customHeight="1">
      <c r="A61" s="320" t="s">
        <v>235</v>
      </c>
      <c r="B61" s="321" t="s">
        <v>367</v>
      </c>
      <c r="C61" s="318" t="s">
        <v>229</v>
      </c>
      <c r="D61" s="294">
        <v>0.5</v>
      </c>
      <c r="E61" s="283"/>
      <c r="F61" s="281"/>
      <c r="G61" s="288"/>
      <c r="H61" s="281"/>
      <c r="I61" s="281"/>
      <c r="J61" s="289" t="s">
        <v>338</v>
      </c>
      <c r="K61" s="285"/>
      <c r="L61" s="285"/>
      <c r="M61" s="453"/>
    </row>
    <row r="62" spans="1:13" s="403" customFormat="1" ht="58.5" customHeight="1">
      <c r="A62" s="320" t="s">
        <v>236</v>
      </c>
      <c r="B62" s="321" t="s">
        <v>368</v>
      </c>
      <c r="C62" s="318" t="s">
        <v>229</v>
      </c>
      <c r="D62" s="316">
        <v>0.5</v>
      </c>
      <c r="E62" s="312"/>
      <c r="F62" s="313"/>
      <c r="G62" s="314"/>
      <c r="H62" s="313"/>
      <c r="I62" s="313"/>
      <c r="J62" s="315"/>
      <c r="K62" s="404"/>
      <c r="L62" s="404"/>
      <c r="M62" s="453"/>
    </row>
    <row r="63" spans="1:13" s="403" customFormat="1" ht="58.5" customHeight="1">
      <c r="A63" s="320" t="s">
        <v>392</v>
      </c>
      <c r="B63" s="321" t="s">
        <v>369</v>
      </c>
      <c r="C63" s="318" t="s">
        <v>229</v>
      </c>
      <c r="D63" s="316">
        <v>0.5</v>
      </c>
      <c r="E63" s="312"/>
      <c r="F63" s="313"/>
      <c r="G63" s="314"/>
      <c r="H63" s="313"/>
      <c r="I63" s="313"/>
      <c r="J63" s="315"/>
      <c r="K63" s="404"/>
      <c r="L63" s="404"/>
      <c r="M63" s="453"/>
    </row>
    <row r="64" spans="1:13" s="251" customFormat="1">
      <c r="A64" s="320" t="s">
        <v>237</v>
      </c>
      <c r="B64" s="321" t="s">
        <v>230</v>
      </c>
      <c r="C64" s="318"/>
      <c r="D64" s="338"/>
      <c r="E64" s="283"/>
      <c r="F64" s="281"/>
      <c r="G64" s="281"/>
      <c r="H64" s="281"/>
      <c r="I64" s="279"/>
      <c r="J64" s="279"/>
      <c r="K64" s="279"/>
      <c r="L64" s="279"/>
      <c r="M64" s="453"/>
    </row>
    <row r="65" spans="1:13" s="251" customFormat="1" ht="82.5" customHeight="1">
      <c r="A65" s="323" t="s">
        <v>393</v>
      </c>
      <c r="B65" s="324" t="s">
        <v>491</v>
      </c>
      <c r="C65" s="318" t="s">
        <v>229</v>
      </c>
      <c r="D65" s="257">
        <v>101</v>
      </c>
      <c r="E65" s="283"/>
      <c r="F65" s="281"/>
      <c r="G65" s="281"/>
      <c r="H65" s="281"/>
      <c r="I65" s="278"/>
      <c r="J65" s="278"/>
      <c r="K65" s="279"/>
      <c r="L65" s="279"/>
      <c r="M65" s="453"/>
    </row>
    <row r="66" spans="1:13" s="251" customFormat="1" ht="79.5" customHeight="1">
      <c r="A66" s="323" t="s">
        <v>394</v>
      </c>
      <c r="B66" s="324" t="s">
        <v>492</v>
      </c>
      <c r="C66" s="318" t="s">
        <v>229</v>
      </c>
      <c r="D66" s="257">
        <v>62</v>
      </c>
      <c r="E66" s="283"/>
      <c r="F66" s="281"/>
      <c r="G66" s="281"/>
      <c r="H66" s="278"/>
      <c r="I66" s="278"/>
      <c r="J66" s="287" t="s">
        <v>333</v>
      </c>
      <c r="K66" s="279"/>
      <c r="L66" s="279"/>
      <c r="M66" s="453"/>
    </row>
    <row r="67" spans="1:13" s="251" customFormat="1" ht="84" customHeight="1">
      <c r="A67" s="323" t="s">
        <v>395</v>
      </c>
      <c r="B67" s="324" t="s">
        <v>493</v>
      </c>
      <c r="C67" s="318" t="s">
        <v>229</v>
      </c>
      <c r="D67" s="338">
        <v>11.7</v>
      </c>
      <c r="E67" s="283"/>
      <c r="F67" s="281"/>
      <c r="G67" s="281"/>
      <c r="H67" s="281"/>
      <c r="I67" s="287"/>
      <c r="J67" s="278"/>
      <c r="K67" s="279"/>
      <c r="L67" s="295"/>
      <c r="M67" s="453"/>
    </row>
    <row r="68" spans="1:13" s="251" customFormat="1" ht="87" customHeight="1">
      <c r="A68" s="323" t="s">
        <v>396</v>
      </c>
      <c r="B68" s="324" t="s">
        <v>494</v>
      </c>
      <c r="C68" s="318" t="s">
        <v>229</v>
      </c>
      <c r="D68" s="263">
        <f>3*3*0.6</f>
        <v>5.3999999999999995</v>
      </c>
      <c r="E68" s="283"/>
      <c r="F68" s="281"/>
      <c r="G68" s="281"/>
      <c r="H68" s="281"/>
      <c r="I68" s="279"/>
      <c r="J68" s="289" t="s">
        <v>338</v>
      </c>
      <c r="K68" s="279"/>
      <c r="L68" s="279"/>
      <c r="M68" s="453"/>
    </row>
    <row r="69" spans="1:13" s="251" customFormat="1" ht="87" customHeight="1">
      <c r="A69" s="323" t="s">
        <v>397</v>
      </c>
      <c r="B69" s="324" t="s">
        <v>495</v>
      </c>
      <c r="C69" s="318" t="s">
        <v>229</v>
      </c>
      <c r="D69" s="293">
        <v>0.55000000000000004</v>
      </c>
      <c r="E69" s="283"/>
      <c r="F69" s="281"/>
      <c r="G69" s="281"/>
      <c r="H69" s="281"/>
      <c r="I69" s="279"/>
      <c r="J69" s="289" t="s">
        <v>343</v>
      </c>
      <c r="K69" s="279"/>
      <c r="L69" s="279"/>
      <c r="M69" s="453"/>
    </row>
    <row r="70" spans="1:13" s="251" customFormat="1" ht="82.5" customHeight="1">
      <c r="A70" s="323" t="s">
        <v>398</v>
      </c>
      <c r="B70" s="324" t="s">
        <v>496</v>
      </c>
      <c r="C70" s="318" t="s">
        <v>229</v>
      </c>
      <c r="D70" s="338">
        <v>2.6</v>
      </c>
      <c r="E70" s="283"/>
      <c r="F70" s="281"/>
      <c r="G70" s="281"/>
      <c r="H70" s="281"/>
      <c r="I70" s="289" t="s">
        <v>324</v>
      </c>
      <c r="J70" s="289" t="s">
        <v>326</v>
      </c>
      <c r="K70" s="279"/>
      <c r="L70" s="279"/>
      <c r="M70" s="453"/>
    </row>
    <row r="71" spans="1:13" s="251" customFormat="1">
      <c r="A71" s="323" t="s">
        <v>399</v>
      </c>
      <c r="B71" s="324" t="s">
        <v>497</v>
      </c>
      <c r="C71" s="318" t="s">
        <v>229</v>
      </c>
      <c r="D71" s="338">
        <v>18.7</v>
      </c>
      <c r="E71" s="283"/>
      <c r="F71" s="281"/>
      <c r="G71" s="281"/>
      <c r="H71" s="278"/>
      <c r="I71" s="278"/>
      <c r="J71" s="278"/>
      <c r="K71" s="289" t="s">
        <v>320</v>
      </c>
      <c r="L71" s="405"/>
      <c r="M71" s="453"/>
    </row>
    <row r="72" spans="1:13" s="251" customFormat="1" ht="26">
      <c r="A72" s="323" t="s">
        <v>400</v>
      </c>
      <c r="B72" s="324" t="s">
        <v>498</v>
      </c>
      <c r="C72" s="318" t="s">
        <v>229</v>
      </c>
      <c r="D72" s="256">
        <f>5/115.6*18</f>
        <v>0.77854671280276821</v>
      </c>
      <c r="E72" s="283"/>
      <c r="F72" s="281"/>
      <c r="G72" s="281"/>
      <c r="H72" s="278"/>
      <c r="I72" s="278"/>
      <c r="J72" s="278"/>
      <c r="K72" s="289" t="s">
        <v>320</v>
      </c>
      <c r="L72" s="405"/>
      <c r="M72" s="453"/>
    </row>
    <row r="73" spans="1:13" s="251" customFormat="1" ht="47.25" customHeight="1">
      <c r="A73" s="320" t="s">
        <v>238</v>
      </c>
      <c r="B73" s="327" t="s">
        <v>442</v>
      </c>
      <c r="C73" s="318" t="s">
        <v>228</v>
      </c>
      <c r="D73" s="338">
        <v>3</v>
      </c>
      <c r="E73" s="284"/>
      <c r="F73" s="282"/>
      <c r="G73" s="281"/>
      <c r="H73" s="281"/>
      <c r="I73" s="281"/>
      <c r="J73" s="289" t="s">
        <v>339</v>
      </c>
      <c r="K73" s="279"/>
      <c r="L73" s="279"/>
      <c r="M73" s="453"/>
    </row>
    <row r="74" spans="1:13" s="251" customFormat="1" ht="55.75" customHeight="1">
      <c r="A74" s="320" t="s">
        <v>270</v>
      </c>
      <c r="B74" s="327" t="s">
        <v>625</v>
      </c>
      <c r="C74" s="318" t="s">
        <v>228</v>
      </c>
      <c r="D74" s="272">
        <f>59+4</f>
        <v>63</v>
      </c>
      <c r="E74" s="284"/>
      <c r="F74" s="281"/>
      <c r="G74" s="281"/>
      <c r="H74" s="281"/>
      <c r="I74" s="278"/>
      <c r="J74" s="278"/>
      <c r="K74" s="281"/>
      <c r="L74" s="279"/>
      <c r="M74" s="453"/>
    </row>
    <row r="75" spans="1:13" s="251" customFormat="1" ht="69.75" customHeight="1">
      <c r="A75" s="320" t="s">
        <v>243</v>
      </c>
      <c r="B75" s="327" t="s">
        <v>443</v>
      </c>
      <c r="C75" s="318" t="s">
        <v>257</v>
      </c>
      <c r="D75" s="260">
        <v>1</v>
      </c>
      <c r="E75" s="284"/>
      <c r="F75" s="281"/>
      <c r="G75" s="281"/>
      <c r="H75" s="281"/>
      <c r="I75" s="281"/>
      <c r="J75" s="289" t="s">
        <v>339</v>
      </c>
      <c r="K75" s="279"/>
      <c r="L75" s="279"/>
      <c r="M75" s="453"/>
    </row>
    <row r="76" spans="1:13" s="251" customFormat="1" ht="69.75" customHeight="1">
      <c r="A76" s="320" t="s">
        <v>255</v>
      </c>
      <c r="B76" s="327" t="s">
        <v>444</v>
      </c>
      <c r="C76" s="318" t="s">
        <v>257</v>
      </c>
      <c r="D76" s="266">
        <v>1</v>
      </c>
      <c r="E76" s="284"/>
      <c r="F76" s="281"/>
      <c r="G76" s="281"/>
      <c r="H76" s="281"/>
      <c r="I76" s="281"/>
      <c r="J76" s="279"/>
      <c r="K76" s="289" t="s">
        <v>341</v>
      </c>
      <c r="L76" s="279"/>
      <c r="M76" s="453"/>
    </row>
    <row r="77" spans="1:13" s="251" customFormat="1" ht="79.5" customHeight="1">
      <c r="A77" s="320" t="s">
        <v>271</v>
      </c>
      <c r="B77" s="327" t="s">
        <v>445</v>
      </c>
      <c r="C77" s="318" t="s">
        <v>257</v>
      </c>
      <c r="D77" s="260">
        <v>1</v>
      </c>
      <c r="E77" s="284"/>
      <c r="F77" s="281"/>
      <c r="G77" s="281"/>
      <c r="H77" s="281"/>
      <c r="I77" s="281"/>
      <c r="J77" s="289" t="s">
        <v>339</v>
      </c>
      <c r="K77" s="279"/>
      <c r="L77" s="279"/>
      <c r="M77" s="453"/>
    </row>
    <row r="78" spans="1:13" s="251" customFormat="1" ht="69.75" customHeight="1">
      <c r="A78" s="320" t="s">
        <v>401</v>
      </c>
      <c r="B78" s="327" t="s">
        <v>446</v>
      </c>
      <c r="C78" s="318" t="s">
        <v>257</v>
      </c>
      <c r="D78" s="260">
        <v>1</v>
      </c>
      <c r="E78" s="284"/>
      <c r="F78" s="281"/>
      <c r="G78" s="281"/>
      <c r="H78" s="281"/>
      <c r="I78" s="281"/>
      <c r="J78" s="289" t="s">
        <v>339</v>
      </c>
      <c r="K78" s="279"/>
      <c r="L78" s="279"/>
      <c r="M78" s="453"/>
    </row>
    <row r="79" spans="1:13" s="251" customFormat="1" ht="69.75" customHeight="1">
      <c r="A79" s="320" t="s">
        <v>402</v>
      </c>
      <c r="B79" s="327" t="s">
        <v>447</v>
      </c>
      <c r="C79" s="318" t="s">
        <v>257</v>
      </c>
      <c r="D79" s="260">
        <v>1</v>
      </c>
      <c r="E79" s="284"/>
      <c r="F79" s="281"/>
      <c r="G79" s="281"/>
      <c r="H79" s="281"/>
      <c r="I79" s="281"/>
      <c r="J79" s="289" t="s">
        <v>339</v>
      </c>
      <c r="K79" s="279"/>
      <c r="L79" s="279"/>
      <c r="M79" s="453"/>
    </row>
    <row r="80" spans="1:13" s="251" customFormat="1" ht="78.75" customHeight="1">
      <c r="A80" s="320" t="s">
        <v>403</v>
      </c>
      <c r="B80" s="327" t="s">
        <v>448</v>
      </c>
      <c r="C80" s="318" t="s">
        <v>257</v>
      </c>
      <c r="D80" s="260">
        <v>1</v>
      </c>
      <c r="E80" s="284"/>
      <c r="F80" s="281"/>
      <c r="G80" s="281"/>
      <c r="H80" s="281"/>
      <c r="I80" s="281"/>
      <c r="J80" s="289" t="s">
        <v>344</v>
      </c>
      <c r="K80" s="279"/>
      <c r="L80" s="279"/>
      <c r="M80" s="453"/>
    </row>
    <row r="81" spans="1:13" s="251" customFormat="1" ht="37.5" customHeight="1">
      <c r="A81" s="320" t="s">
        <v>404</v>
      </c>
      <c r="B81" s="321" t="s">
        <v>499</v>
      </c>
      <c r="C81" s="318" t="s">
        <v>264</v>
      </c>
      <c r="D81" s="266">
        <v>3950</v>
      </c>
      <c r="E81" s="284"/>
      <c r="F81" s="278"/>
      <c r="G81" s="278"/>
      <c r="H81" s="289" t="s">
        <v>345</v>
      </c>
      <c r="I81" s="281"/>
      <c r="J81" s="279"/>
      <c r="K81" s="279"/>
      <c r="L81" s="279"/>
      <c r="M81" s="453"/>
    </row>
    <row r="82" spans="1:13" s="251" customFormat="1" ht="30.75" customHeight="1">
      <c r="A82" s="320" t="s">
        <v>405</v>
      </c>
      <c r="B82" s="327" t="s">
        <v>364</v>
      </c>
      <c r="C82" s="318" t="s">
        <v>264</v>
      </c>
      <c r="D82" s="260">
        <v>750</v>
      </c>
      <c r="E82" s="284"/>
      <c r="F82" s="281"/>
      <c r="G82" s="278"/>
      <c r="H82" s="289" t="s">
        <v>345</v>
      </c>
      <c r="I82" s="281"/>
      <c r="J82" s="279"/>
      <c r="K82" s="279"/>
      <c r="L82" s="279"/>
      <c r="M82" s="453"/>
    </row>
    <row r="83" spans="1:13" s="251" customFormat="1" ht="39" customHeight="1">
      <c r="A83" s="320" t="s">
        <v>406</v>
      </c>
      <c r="B83" s="321" t="s">
        <v>500</v>
      </c>
      <c r="C83" s="318" t="s">
        <v>242</v>
      </c>
      <c r="D83" s="255">
        <v>1</v>
      </c>
      <c r="E83" s="283"/>
      <c r="F83" s="281"/>
      <c r="G83" s="281"/>
      <c r="H83" s="281"/>
      <c r="I83" s="281"/>
      <c r="J83" s="289"/>
      <c r="K83" s="289"/>
      <c r="L83" s="279"/>
      <c r="M83" s="453"/>
    </row>
    <row r="84" spans="1:13" s="251" customFormat="1" ht="50" customHeight="1">
      <c r="A84" s="320" t="s">
        <v>407</v>
      </c>
      <c r="B84" s="321" t="s">
        <v>501</v>
      </c>
      <c r="C84" s="318" t="s">
        <v>278</v>
      </c>
      <c r="D84" s="338">
        <f>10100/5</f>
        <v>2020</v>
      </c>
      <c r="E84" s="283"/>
      <c r="F84" s="281"/>
      <c r="G84" s="281"/>
      <c r="H84" s="281"/>
      <c r="I84" s="281"/>
      <c r="J84" s="289" t="s">
        <v>348</v>
      </c>
      <c r="K84" s="289" t="s">
        <v>332</v>
      </c>
      <c r="L84" s="279"/>
      <c r="M84" s="453"/>
    </row>
    <row r="85" spans="1:13" s="251" customFormat="1" ht="84.75" customHeight="1">
      <c r="A85" s="320" t="s">
        <v>408</v>
      </c>
      <c r="B85" s="327" t="s">
        <v>296</v>
      </c>
      <c r="C85" s="318" t="s">
        <v>257</v>
      </c>
      <c r="D85" s="338">
        <v>0.7</v>
      </c>
      <c r="E85" s="277"/>
      <c r="F85" s="278"/>
      <c r="G85" s="278"/>
      <c r="H85" s="297"/>
      <c r="I85" s="278"/>
      <c r="J85" s="278"/>
      <c r="K85" s="278"/>
      <c r="L85" s="297"/>
      <c r="M85" s="453"/>
    </row>
    <row r="86" spans="1:13" s="251" customFormat="1" ht="96" customHeight="1" thickBot="1">
      <c r="A86" s="320" t="s">
        <v>409</v>
      </c>
      <c r="B86" s="321" t="s">
        <v>434</v>
      </c>
      <c r="C86" s="318" t="s">
        <v>257</v>
      </c>
      <c r="D86" s="293">
        <v>0.15</v>
      </c>
      <c r="E86" s="277"/>
      <c r="F86" s="278"/>
      <c r="G86" s="278"/>
      <c r="H86" s="278"/>
      <c r="I86" s="281"/>
      <c r="J86" s="286"/>
      <c r="K86" s="279"/>
      <c r="L86" s="279"/>
      <c r="M86" s="453"/>
    </row>
    <row r="87" spans="1:13" s="251" customFormat="1" ht="16" thickBot="1">
      <c r="A87" s="560"/>
      <c r="B87" s="561"/>
      <c r="C87" s="561"/>
      <c r="D87" s="561"/>
      <c r="E87" s="307"/>
      <c r="F87" s="308"/>
      <c r="G87" s="308"/>
      <c r="H87" s="308"/>
      <c r="I87" s="308"/>
      <c r="J87" s="309"/>
      <c r="K87" s="310"/>
      <c r="L87" s="310"/>
      <c r="M87" s="455"/>
    </row>
    <row r="88" spans="1:13" s="251" customFormat="1" ht="50.25" customHeight="1" thickBot="1">
      <c r="A88" s="533" t="s">
        <v>219</v>
      </c>
      <c r="B88" s="535" t="s">
        <v>220</v>
      </c>
      <c r="C88" s="537" t="s">
        <v>239</v>
      </c>
      <c r="D88" s="538"/>
      <c r="E88" s="539" t="s">
        <v>297</v>
      </c>
      <c r="F88" s="540"/>
      <c r="G88" s="540"/>
      <c r="H88" s="540"/>
      <c r="I88" s="540"/>
      <c r="J88" s="540"/>
      <c r="K88" s="540"/>
      <c r="L88" s="540"/>
      <c r="M88" s="458"/>
    </row>
    <row r="89" spans="1:13" s="251" customFormat="1" ht="27.65" customHeight="1">
      <c r="A89" s="534"/>
      <c r="B89" s="536"/>
      <c r="C89" s="541" t="s">
        <v>221</v>
      </c>
      <c r="D89" s="542" t="s">
        <v>222</v>
      </c>
      <c r="E89" s="543" t="s">
        <v>298</v>
      </c>
      <c r="F89" s="531" t="s">
        <v>299</v>
      </c>
      <c r="G89" s="531" t="s">
        <v>300</v>
      </c>
      <c r="H89" s="545" t="s">
        <v>301</v>
      </c>
      <c r="I89" s="531" t="s">
        <v>302</v>
      </c>
      <c r="J89" s="531" t="s">
        <v>303</v>
      </c>
      <c r="K89" s="531" t="s">
        <v>304</v>
      </c>
      <c r="L89" s="531" t="s">
        <v>305</v>
      </c>
      <c r="M89" s="529"/>
    </row>
    <row r="90" spans="1:13" s="251" customFormat="1" ht="16" thickBot="1">
      <c r="A90" s="547" t="s">
        <v>315</v>
      </c>
      <c r="B90" s="548"/>
      <c r="C90" s="541"/>
      <c r="D90" s="542"/>
      <c r="E90" s="544"/>
      <c r="F90" s="532"/>
      <c r="G90" s="532"/>
      <c r="H90" s="546"/>
      <c r="I90" s="532"/>
      <c r="J90" s="532"/>
      <c r="K90" s="532"/>
      <c r="L90" s="532"/>
      <c r="M90" s="530"/>
    </row>
    <row r="91" spans="1:13" s="251" customFormat="1">
      <c r="A91" s="243" t="s">
        <v>240</v>
      </c>
      <c r="B91" s="242" t="s">
        <v>350</v>
      </c>
      <c r="C91" s="337" t="s">
        <v>225</v>
      </c>
      <c r="D91" s="293">
        <v>0.15</v>
      </c>
      <c r="E91" s="298"/>
      <c r="F91" s="299"/>
      <c r="G91" s="304"/>
      <c r="H91" s="304"/>
      <c r="I91" s="304"/>
      <c r="J91" s="287" t="s">
        <v>333</v>
      </c>
      <c r="K91" s="278"/>
      <c r="L91" s="301"/>
      <c r="M91" s="466"/>
    </row>
    <row r="92" spans="1:13" s="251" customFormat="1" ht="26.5" thickBot="1">
      <c r="A92" s="246" t="s">
        <v>241</v>
      </c>
      <c r="B92" s="244" t="s">
        <v>355</v>
      </c>
      <c r="C92" s="337" t="s">
        <v>225</v>
      </c>
      <c r="D92" s="293">
        <v>0.15</v>
      </c>
      <c r="E92" s="278"/>
      <c r="F92" s="278"/>
      <c r="G92" s="278"/>
      <c r="H92" s="278"/>
      <c r="I92" s="278"/>
      <c r="J92" s="278"/>
      <c r="K92" s="278"/>
      <c r="L92" s="278"/>
      <c r="M92" s="452"/>
    </row>
    <row r="93" spans="1:13" s="251" customFormat="1" ht="16" thickBot="1">
      <c r="A93" s="574"/>
      <c r="B93" s="575"/>
      <c r="C93" s="575"/>
      <c r="D93" s="575"/>
      <c r="E93" s="245"/>
      <c r="F93" s="245"/>
      <c r="G93" s="245"/>
      <c r="H93" s="245"/>
      <c r="I93" s="245"/>
      <c r="J93" s="253"/>
      <c r="M93" s="447"/>
    </row>
    <row r="94" spans="1:13" s="251" customFormat="1" ht="50.25" customHeight="1" thickBot="1">
      <c r="A94" s="533" t="s">
        <v>219</v>
      </c>
      <c r="B94" s="535" t="s">
        <v>220</v>
      </c>
      <c r="C94" s="537" t="s">
        <v>239</v>
      </c>
      <c r="D94" s="538"/>
      <c r="E94" s="551" t="s">
        <v>297</v>
      </c>
      <c r="F94" s="552"/>
      <c r="G94" s="552"/>
      <c r="H94" s="552"/>
      <c r="I94" s="552"/>
      <c r="J94" s="552"/>
      <c r="K94" s="552"/>
      <c r="L94" s="552"/>
      <c r="M94" s="459"/>
    </row>
    <row r="95" spans="1:13" s="251" customFormat="1" ht="15.75" customHeight="1">
      <c r="A95" s="534"/>
      <c r="B95" s="536"/>
      <c r="C95" s="541" t="s">
        <v>221</v>
      </c>
      <c r="D95" s="542" t="s">
        <v>222</v>
      </c>
      <c r="E95" s="543" t="s">
        <v>298</v>
      </c>
      <c r="F95" s="557" t="s">
        <v>299</v>
      </c>
      <c r="G95" s="531" t="s">
        <v>300</v>
      </c>
      <c r="H95" s="531" t="s">
        <v>301</v>
      </c>
      <c r="I95" s="531" t="s">
        <v>302</v>
      </c>
      <c r="J95" s="531" t="s">
        <v>303</v>
      </c>
      <c r="K95" s="531" t="s">
        <v>304</v>
      </c>
      <c r="L95" s="531" t="s">
        <v>305</v>
      </c>
      <c r="M95" s="529"/>
    </row>
    <row r="96" spans="1:13" s="251" customFormat="1" ht="16" thickBot="1">
      <c r="A96" s="547" t="s">
        <v>316</v>
      </c>
      <c r="B96" s="548"/>
      <c r="C96" s="541"/>
      <c r="D96" s="542"/>
      <c r="E96" s="544"/>
      <c r="F96" s="558"/>
      <c r="G96" s="532"/>
      <c r="H96" s="532"/>
      <c r="I96" s="532"/>
      <c r="J96" s="532"/>
      <c r="K96" s="532"/>
      <c r="L96" s="532"/>
      <c r="M96" s="530"/>
    </row>
    <row r="97" spans="1:254" s="251" customFormat="1" ht="78.75" customHeight="1">
      <c r="A97" s="243" t="s">
        <v>240</v>
      </c>
      <c r="B97" s="242" t="s">
        <v>502</v>
      </c>
      <c r="C97" s="337" t="s">
        <v>317</v>
      </c>
      <c r="D97" s="338">
        <v>460</v>
      </c>
      <c r="E97" s="298"/>
      <c r="F97" s="299"/>
      <c r="G97" s="304"/>
      <c r="H97" s="300"/>
      <c r="I97" s="300"/>
      <c r="J97" s="300"/>
      <c r="K97" s="287" t="s">
        <v>320</v>
      </c>
      <c r="L97" s="301"/>
      <c r="M97" s="466"/>
    </row>
    <row r="98" spans="1:254" s="251" customFormat="1" ht="39.5" thickBot="1">
      <c r="A98" s="246" t="s">
        <v>241</v>
      </c>
      <c r="B98" s="244" t="s">
        <v>503</v>
      </c>
      <c r="C98" s="247" t="s">
        <v>225</v>
      </c>
      <c r="D98" s="338">
        <v>1</v>
      </c>
      <c r="E98" s="306"/>
      <c r="F98" s="305"/>
      <c r="G98" s="305"/>
      <c r="H98" s="302"/>
      <c r="I98" s="302"/>
      <c r="J98" s="302"/>
      <c r="K98" s="303"/>
      <c r="L98" s="303"/>
      <c r="M98" s="454"/>
    </row>
    <row r="99" spans="1:254" s="251" customFormat="1">
      <c r="A99" s="267"/>
      <c r="B99" s="267"/>
      <c r="C99" s="267"/>
      <c r="D99" s="267"/>
      <c r="E99" s="245"/>
      <c r="F99" s="245"/>
      <c r="G99" s="245"/>
      <c r="H99" s="245"/>
      <c r="I99" s="245"/>
      <c r="J99" s="253"/>
      <c r="M99" s="447"/>
    </row>
    <row r="100" spans="1:254" ht="16" thickBot="1">
      <c r="A100" s="576" t="s">
        <v>280</v>
      </c>
      <c r="B100" s="577"/>
      <c r="C100" s="577"/>
      <c r="D100" s="577"/>
      <c r="E100" s="577"/>
      <c r="F100" s="577"/>
      <c r="G100" s="577"/>
      <c r="H100" s="577"/>
      <c r="I100" s="577"/>
      <c r="J100" s="577"/>
      <c r="K100" s="577"/>
      <c r="L100" s="577"/>
      <c r="M100" s="478"/>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1"/>
      <c r="DJ100" s="251"/>
      <c r="DK100" s="251"/>
      <c r="DL100" s="251"/>
      <c r="DM100" s="251"/>
      <c r="DN100" s="251"/>
      <c r="DO100" s="251"/>
      <c r="DP100" s="251"/>
      <c r="DQ100" s="251"/>
      <c r="DR100" s="251"/>
      <c r="DS100" s="251"/>
      <c r="DT100" s="251"/>
      <c r="DU100" s="251"/>
      <c r="DV100" s="251"/>
      <c r="DW100" s="251"/>
      <c r="DX100" s="251"/>
      <c r="DY100" s="251"/>
      <c r="DZ100" s="251"/>
      <c r="EA100" s="251"/>
      <c r="EB100" s="251"/>
      <c r="EC100" s="251"/>
      <c r="ED100" s="251"/>
      <c r="EE100" s="251"/>
      <c r="EF100" s="251"/>
      <c r="EG100" s="251"/>
      <c r="EH100" s="251"/>
      <c r="EI100" s="251"/>
      <c r="EJ100" s="251"/>
      <c r="EK100" s="251"/>
      <c r="EL100" s="251"/>
      <c r="EM100" s="251"/>
      <c r="EN100" s="251"/>
      <c r="EO100" s="251"/>
      <c r="EP100" s="251"/>
      <c r="EQ100" s="251"/>
      <c r="ER100" s="251"/>
      <c r="ES100" s="251"/>
      <c r="ET100" s="251"/>
      <c r="EU100" s="251"/>
      <c r="EV100" s="251"/>
      <c r="EW100" s="251"/>
      <c r="EX100" s="251"/>
      <c r="EY100" s="251"/>
      <c r="EZ100" s="251"/>
      <c r="FA100" s="251"/>
      <c r="FB100" s="251"/>
      <c r="FC100" s="251"/>
      <c r="FD100" s="251"/>
      <c r="FE100" s="251"/>
      <c r="FF100" s="251"/>
      <c r="FG100" s="251"/>
      <c r="FH100" s="251"/>
      <c r="FI100" s="251"/>
      <c r="FJ100" s="251"/>
      <c r="FK100" s="251"/>
      <c r="FL100" s="251"/>
      <c r="FM100" s="251"/>
      <c r="FN100" s="251"/>
      <c r="FO100" s="251"/>
      <c r="FP100" s="251"/>
      <c r="FQ100" s="251"/>
      <c r="FR100" s="251"/>
      <c r="FS100" s="251"/>
      <c r="FT100" s="251"/>
      <c r="FU100" s="251"/>
      <c r="FV100" s="251"/>
      <c r="FW100" s="251"/>
      <c r="FX100" s="251"/>
      <c r="FY100" s="251"/>
      <c r="FZ100" s="251"/>
      <c r="GA100" s="251"/>
      <c r="GB100" s="251"/>
      <c r="GC100" s="251"/>
      <c r="GD100" s="251"/>
      <c r="GE100" s="251"/>
      <c r="GF100" s="251"/>
      <c r="GG100" s="251"/>
      <c r="GH100" s="251"/>
      <c r="GI100" s="251"/>
      <c r="GJ100" s="251"/>
      <c r="GK100" s="251"/>
      <c r="GL100" s="251"/>
      <c r="GM100" s="251"/>
      <c r="GN100" s="251"/>
      <c r="GO100" s="251"/>
      <c r="GP100" s="251"/>
      <c r="GQ100" s="251"/>
      <c r="GR100" s="251"/>
      <c r="GS100" s="251"/>
      <c r="GT100" s="251"/>
      <c r="GU100" s="251"/>
      <c r="GV100" s="251"/>
      <c r="GW100" s="251"/>
      <c r="GX100" s="251"/>
      <c r="GY100" s="251"/>
      <c r="GZ100" s="251"/>
      <c r="HA100" s="251"/>
      <c r="HB100" s="251"/>
      <c r="HC100" s="251"/>
      <c r="HD100" s="251"/>
      <c r="HE100" s="251"/>
      <c r="HF100" s="251"/>
      <c r="HG100" s="251"/>
      <c r="HH100" s="251"/>
      <c r="HI100" s="251"/>
      <c r="HJ100" s="251"/>
      <c r="HK100" s="251"/>
      <c r="HL100" s="251"/>
      <c r="HM100" s="251"/>
      <c r="HN100" s="251"/>
      <c r="HO100" s="251"/>
      <c r="HP100" s="251"/>
      <c r="HQ100" s="251"/>
      <c r="HR100" s="251"/>
      <c r="HS100" s="251"/>
      <c r="HT100" s="251"/>
      <c r="HU100" s="251"/>
      <c r="HV100" s="251"/>
      <c r="HW100" s="251"/>
      <c r="HX100" s="251"/>
      <c r="HY100" s="251"/>
      <c r="HZ100" s="251"/>
      <c r="IA100" s="251"/>
      <c r="IB100" s="251"/>
      <c r="IC100" s="251"/>
      <c r="ID100" s="251"/>
      <c r="IE100" s="251"/>
      <c r="IF100" s="251"/>
      <c r="IG100" s="251"/>
      <c r="IH100" s="251"/>
      <c r="II100" s="251"/>
      <c r="IJ100" s="251"/>
      <c r="IK100" s="251"/>
      <c r="IL100" s="251"/>
      <c r="IM100" s="251"/>
      <c r="IN100" s="251"/>
      <c r="IO100" s="251"/>
      <c r="IP100" s="251"/>
      <c r="IQ100" s="251"/>
      <c r="IR100" s="251"/>
      <c r="IS100" s="251"/>
      <c r="IT100" s="251"/>
    </row>
    <row r="101" spans="1:254" s="401" customFormat="1" ht="42" customHeight="1" thickBot="1">
      <c r="A101" s="533" t="s">
        <v>219</v>
      </c>
      <c r="B101" s="535" t="s">
        <v>220</v>
      </c>
      <c r="C101" s="549" t="s">
        <v>245</v>
      </c>
      <c r="D101" s="550"/>
      <c r="E101" s="551" t="s">
        <v>297</v>
      </c>
      <c r="F101" s="552"/>
      <c r="G101" s="552"/>
      <c r="H101" s="552"/>
      <c r="I101" s="552"/>
      <c r="J101" s="552"/>
      <c r="K101" s="552"/>
      <c r="L101" s="552"/>
      <c r="M101" s="459"/>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c r="GD101" s="400"/>
      <c r="GE101" s="400"/>
      <c r="GF101" s="400"/>
      <c r="GG101" s="400"/>
      <c r="GH101" s="400"/>
      <c r="GI101" s="400"/>
      <c r="GJ101" s="400"/>
      <c r="GK101" s="400"/>
      <c r="GL101" s="400"/>
      <c r="GM101" s="400"/>
      <c r="GN101" s="400"/>
      <c r="GO101" s="400"/>
      <c r="GP101" s="400"/>
      <c r="GQ101" s="400"/>
      <c r="GR101" s="400"/>
      <c r="GS101" s="400"/>
      <c r="GT101" s="400"/>
      <c r="GU101" s="400"/>
      <c r="GV101" s="400"/>
      <c r="GW101" s="400"/>
      <c r="GX101" s="400"/>
      <c r="GY101" s="400"/>
      <c r="GZ101" s="400"/>
      <c r="HA101" s="400"/>
      <c r="HB101" s="400"/>
      <c r="HC101" s="400"/>
      <c r="HD101" s="400"/>
      <c r="HE101" s="400"/>
      <c r="HF101" s="400"/>
      <c r="HG101" s="400"/>
      <c r="HH101" s="400"/>
      <c r="HI101" s="400"/>
      <c r="HJ101" s="400"/>
      <c r="HK101" s="400"/>
      <c r="HL101" s="400"/>
      <c r="HM101" s="400"/>
      <c r="HN101" s="400"/>
      <c r="HO101" s="400"/>
      <c r="HP101" s="400"/>
      <c r="HQ101" s="400"/>
      <c r="HR101" s="400"/>
      <c r="HS101" s="400"/>
      <c r="HT101" s="400"/>
      <c r="HU101" s="400"/>
      <c r="HV101" s="400"/>
      <c r="HW101" s="400"/>
      <c r="HX101" s="400"/>
      <c r="HY101" s="400"/>
      <c r="HZ101" s="400"/>
      <c r="IA101" s="400"/>
      <c r="IB101" s="400"/>
      <c r="IC101" s="400"/>
      <c r="ID101" s="400"/>
      <c r="IE101" s="400"/>
      <c r="IF101" s="400"/>
      <c r="IG101" s="400"/>
      <c r="IH101" s="400"/>
      <c r="II101" s="400"/>
      <c r="IJ101" s="400"/>
      <c r="IK101" s="400"/>
      <c r="IL101" s="400"/>
      <c r="IM101" s="400"/>
      <c r="IN101" s="400"/>
      <c r="IO101" s="400"/>
      <c r="IP101" s="400"/>
      <c r="IQ101" s="400"/>
      <c r="IR101" s="400"/>
      <c r="IS101" s="400"/>
      <c r="IT101" s="400"/>
    </row>
    <row r="102" spans="1:254" s="401" customFormat="1" ht="20" customHeight="1">
      <c r="A102" s="534"/>
      <c r="B102" s="536"/>
      <c r="C102" s="553" t="s">
        <v>221</v>
      </c>
      <c r="D102" s="555" t="s">
        <v>222</v>
      </c>
      <c r="E102" s="543" t="s">
        <v>298</v>
      </c>
      <c r="F102" s="557" t="s">
        <v>299</v>
      </c>
      <c r="G102" s="531" t="s">
        <v>300</v>
      </c>
      <c r="H102" s="531" t="s">
        <v>301</v>
      </c>
      <c r="I102" s="531" t="s">
        <v>302</v>
      </c>
      <c r="J102" s="531" t="s">
        <v>303</v>
      </c>
      <c r="K102" s="531" t="s">
        <v>304</v>
      </c>
      <c r="L102" s="531" t="s">
        <v>305</v>
      </c>
      <c r="M102" s="529"/>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c r="GD102" s="400"/>
      <c r="GE102" s="400"/>
      <c r="GF102" s="400"/>
      <c r="GG102" s="400"/>
      <c r="GH102" s="400"/>
      <c r="GI102" s="400"/>
      <c r="GJ102" s="400"/>
      <c r="GK102" s="400"/>
      <c r="GL102" s="400"/>
      <c r="GM102" s="400"/>
      <c r="GN102" s="400"/>
      <c r="GO102" s="400"/>
      <c r="GP102" s="400"/>
      <c r="GQ102" s="400"/>
      <c r="GR102" s="400"/>
      <c r="GS102" s="400"/>
      <c r="GT102" s="400"/>
      <c r="GU102" s="400"/>
      <c r="GV102" s="400"/>
      <c r="GW102" s="400"/>
      <c r="GX102" s="400"/>
      <c r="GY102" s="400"/>
      <c r="GZ102" s="400"/>
      <c r="HA102" s="400"/>
      <c r="HB102" s="400"/>
      <c r="HC102" s="400"/>
      <c r="HD102" s="400"/>
      <c r="HE102" s="400"/>
      <c r="HF102" s="400"/>
      <c r="HG102" s="400"/>
      <c r="HH102" s="400"/>
      <c r="HI102" s="400"/>
      <c r="HJ102" s="400"/>
      <c r="HK102" s="400"/>
      <c r="HL102" s="400"/>
      <c r="HM102" s="400"/>
      <c r="HN102" s="400"/>
      <c r="HO102" s="400"/>
      <c r="HP102" s="400"/>
      <c r="HQ102" s="400"/>
      <c r="HR102" s="400"/>
      <c r="HS102" s="400"/>
      <c r="HT102" s="400"/>
      <c r="HU102" s="400"/>
      <c r="HV102" s="400"/>
      <c r="HW102" s="400"/>
      <c r="HX102" s="400"/>
      <c r="HY102" s="400"/>
      <c r="HZ102" s="400"/>
      <c r="IA102" s="400"/>
      <c r="IB102" s="400"/>
      <c r="IC102" s="400"/>
      <c r="ID102" s="400"/>
      <c r="IE102" s="400"/>
      <c r="IF102" s="400"/>
      <c r="IG102" s="400"/>
      <c r="IH102" s="400"/>
      <c r="II102" s="400"/>
      <c r="IJ102" s="400"/>
      <c r="IK102" s="400"/>
      <c r="IL102" s="400"/>
      <c r="IM102" s="400"/>
      <c r="IN102" s="400"/>
      <c r="IO102" s="400"/>
      <c r="IP102" s="400"/>
      <c r="IQ102" s="400"/>
      <c r="IR102" s="400"/>
      <c r="IS102" s="400"/>
      <c r="IT102" s="400"/>
    </row>
    <row r="103" spans="1:254" s="401" customFormat="1" ht="17.399999999999999" customHeight="1" thickBot="1">
      <c r="A103" s="559" t="s">
        <v>223</v>
      </c>
      <c r="B103" s="559"/>
      <c r="C103" s="554"/>
      <c r="D103" s="556"/>
      <c r="E103" s="544"/>
      <c r="F103" s="558"/>
      <c r="G103" s="532"/>
      <c r="H103" s="532"/>
      <c r="I103" s="532"/>
      <c r="J103" s="532"/>
      <c r="K103" s="532"/>
      <c r="L103" s="532"/>
      <c r="M103" s="53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c r="GD103" s="400"/>
      <c r="GE103" s="400"/>
      <c r="GF103" s="400"/>
      <c r="GG103" s="400"/>
      <c r="GH103" s="400"/>
      <c r="GI103" s="400"/>
      <c r="GJ103" s="400"/>
      <c r="GK103" s="400"/>
      <c r="GL103" s="400"/>
      <c r="GM103" s="400"/>
      <c r="GN103" s="400"/>
      <c r="GO103" s="400"/>
      <c r="GP103" s="400"/>
      <c r="GQ103" s="400"/>
      <c r="GR103" s="400"/>
      <c r="GS103" s="400"/>
      <c r="GT103" s="400"/>
      <c r="GU103" s="400"/>
      <c r="GV103" s="400"/>
      <c r="GW103" s="400"/>
      <c r="GX103" s="400"/>
      <c r="GY103" s="400"/>
      <c r="GZ103" s="400"/>
      <c r="HA103" s="400"/>
      <c r="HB103" s="400"/>
      <c r="HC103" s="400"/>
      <c r="HD103" s="400"/>
      <c r="HE103" s="400"/>
      <c r="HF103" s="400"/>
      <c r="HG103" s="400"/>
      <c r="HH103" s="400"/>
      <c r="HI103" s="400"/>
      <c r="HJ103" s="400"/>
      <c r="HK103" s="400"/>
      <c r="HL103" s="400"/>
      <c r="HM103" s="400"/>
      <c r="HN103" s="400"/>
      <c r="HO103" s="400"/>
      <c r="HP103" s="400"/>
      <c r="HQ103" s="400"/>
      <c r="HR103" s="400"/>
      <c r="HS103" s="400"/>
      <c r="HT103" s="400"/>
      <c r="HU103" s="400"/>
      <c r="HV103" s="400"/>
      <c r="HW103" s="400"/>
      <c r="HX103" s="400"/>
      <c r="HY103" s="400"/>
      <c r="HZ103" s="400"/>
      <c r="IA103" s="400"/>
      <c r="IB103" s="400"/>
      <c r="IC103" s="400"/>
      <c r="ID103" s="400"/>
      <c r="IE103" s="400"/>
      <c r="IF103" s="400"/>
      <c r="IG103" s="400"/>
      <c r="IH103" s="400"/>
      <c r="II103" s="400"/>
      <c r="IJ103" s="400"/>
      <c r="IK103" s="400"/>
      <c r="IL103" s="400"/>
      <c r="IM103" s="400"/>
      <c r="IN103" s="400"/>
      <c r="IO103" s="400"/>
      <c r="IP103" s="400"/>
      <c r="IQ103" s="400"/>
      <c r="IR103" s="400"/>
      <c r="IS103" s="400"/>
      <c r="IT103" s="400"/>
    </row>
    <row r="104" spans="1:254" s="251" customFormat="1" ht="69" customHeight="1">
      <c r="A104" s="320" t="s">
        <v>240</v>
      </c>
      <c r="B104" s="321" t="s">
        <v>504</v>
      </c>
      <c r="C104" s="318" t="s">
        <v>226</v>
      </c>
      <c r="D104" s="338">
        <v>22</v>
      </c>
      <c r="E104" s="277"/>
      <c r="F104" s="278"/>
      <c r="G104" s="278"/>
      <c r="H104" s="281"/>
      <c r="I104" s="281"/>
      <c r="J104" s="279"/>
      <c r="K104" s="279"/>
      <c r="L104" s="279"/>
      <c r="M104" s="453"/>
    </row>
    <row r="105" spans="1:254" s="251" customFormat="1" ht="71.25" customHeight="1">
      <c r="A105" s="320" t="s">
        <v>241</v>
      </c>
      <c r="B105" s="321" t="s">
        <v>505</v>
      </c>
      <c r="C105" s="318" t="s">
        <v>264</v>
      </c>
      <c r="D105" s="248">
        <v>3100</v>
      </c>
      <c r="E105" s="277"/>
      <c r="F105" s="278"/>
      <c r="G105" s="281"/>
      <c r="H105" s="281"/>
      <c r="I105" s="281"/>
      <c r="J105" s="279"/>
      <c r="K105" s="279"/>
      <c r="L105" s="279"/>
      <c r="M105" s="453"/>
    </row>
    <row r="106" spans="1:254" s="251" customFormat="1">
      <c r="A106" s="320" t="s">
        <v>247</v>
      </c>
      <c r="B106" s="321" t="s">
        <v>272</v>
      </c>
      <c r="C106" s="318"/>
      <c r="D106" s="338"/>
      <c r="E106" s="283"/>
      <c r="F106" s="281"/>
      <c r="G106" s="281"/>
      <c r="H106" s="282"/>
      <c r="I106" s="281"/>
      <c r="J106" s="279"/>
      <c r="K106" s="279"/>
      <c r="L106" s="279"/>
      <c r="M106" s="453"/>
    </row>
    <row r="107" spans="1:254" s="251" customFormat="1" ht="97.5" customHeight="1">
      <c r="A107" s="323" t="s">
        <v>410</v>
      </c>
      <c r="B107" s="324" t="s">
        <v>506</v>
      </c>
      <c r="C107" s="318" t="s">
        <v>228</v>
      </c>
      <c r="D107" s="248">
        <f>18*D109</f>
        <v>2700</v>
      </c>
      <c r="E107" s="283"/>
      <c r="F107" s="278"/>
      <c r="G107" s="278"/>
      <c r="H107" s="278"/>
      <c r="I107" s="281"/>
      <c r="J107" s="279"/>
      <c r="K107" s="279"/>
      <c r="L107" s="279"/>
      <c r="M107" s="453"/>
    </row>
    <row r="108" spans="1:254" s="251" customFormat="1" ht="99" customHeight="1">
      <c r="A108" s="323" t="s">
        <v>411</v>
      </c>
      <c r="B108" s="324" t="s">
        <v>507</v>
      </c>
      <c r="C108" s="318" t="s">
        <v>228</v>
      </c>
      <c r="D108" s="248">
        <f>16*D110</f>
        <v>10592</v>
      </c>
      <c r="E108" s="283"/>
      <c r="F108" s="278"/>
      <c r="G108" s="278"/>
      <c r="H108" s="278"/>
      <c r="I108" s="281"/>
      <c r="J108" s="279"/>
      <c r="K108" s="279"/>
      <c r="L108" s="279"/>
      <c r="M108" s="453"/>
    </row>
    <row r="109" spans="1:254" s="251" customFormat="1" ht="102" customHeight="1">
      <c r="A109" s="323" t="s">
        <v>412</v>
      </c>
      <c r="B109" s="324" t="s">
        <v>508</v>
      </c>
      <c r="C109" s="318" t="s">
        <v>228</v>
      </c>
      <c r="D109" s="248">
        <v>150</v>
      </c>
      <c r="E109" s="283"/>
      <c r="F109" s="281"/>
      <c r="G109" s="278"/>
      <c r="H109" s="278"/>
      <c r="I109" s="278"/>
      <c r="J109" s="278"/>
      <c r="K109" s="279"/>
      <c r="L109" s="279"/>
      <c r="M109" s="453"/>
    </row>
    <row r="110" spans="1:254" s="251" customFormat="1" ht="99.75" customHeight="1">
      <c r="A110" s="323" t="s">
        <v>413</v>
      </c>
      <c r="B110" s="324" t="s">
        <v>509</v>
      </c>
      <c r="C110" s="318" t="s">
        <v>228</v>
      </c>
      <c r="D110" s="248">
        <v>662</v>
      </c>
      <c r="E110" s="283"/>
      <c r="F110" s="281"/>
      <c r="G110" s="278"/>
      <c r="H110" s="278"/>
      <c r="I110" s="278"/>
      <c r="J110" s="278"/>
      <c r="K110" s="279"/>
      <c r="L110" s="279"/>
      <c r="M110" s="453"/>
    </row>
    <row r="111" spans="1:254" s="251" customFormat="1" ht="99" customHeight="1">
      <c r="A111" s="323" t="s">
        <v>414</v>
      </c>
      <c r="B111" s="324" t="s">
        <v>620</v>
      </c>
      <c r="C111" s="318" t="s">
        <v>228</v>
      </c>
      <c r="D111" s="248">
        <f>8700+31776</f>
        <v>40476</v>
      </c>
      <c r="E111" s="283"/>
      <c r="F111" s="281"/>
      <c r="G111" s="287" t="s">
        <v>321</v>
      </c>
      <c r="H111" s="278"/>
      <c r="I111" s="278"/>
      <c r="J111" s="278"/>
      <c r="K111" s="287" t="s">
        <v>320</v>
      </c>
      <c r="L111" s="279"/>
      <c r="M111" s="453"/>
    </row>
    <row r="112" spans="1:254" s="251" customFormat="1" ht="35.25" customHeight="1">
      <c r="A112" s="320" t="s">
        <v>248</v>
      </c>
      <c r="B112" s="325" t="s">
        <v>261</v>
      </c>
      <c r="C112" s="402"/>
      <c r="D112" s="248"/>
      <c r="E112" s="284"/>
      <c r="F112" s="281"/>
      <c r="G112" s="281"/>
      <c r="H112" s="281"/>
      <c r="I112" s="281"/>
      <c r="J112" s="279"/>
      <c r="K112" s="279"/>
      <c r="L112" s="279"/>
      <c r="M112" s="453"/>
    </row>
    <row r="113" spans="1:13" s="251" customFormat="1" ht="112.5" customHeight="1">
      <c r="A113" s="323" t="s">
        <v>415</v>
      </c>
      <c r="B113" s="324" t="s">
        <v>510</v>
      </c>
      <c r="C113" s="318" t="s">
        <v>228</v>
      </c>
      <c r="D113" s="271">
        <v>2</v>
      </c>
      <c r="E113" s="283"/>
      <c r="F113" s="281"/>
      <c r="G113" s="278"/>
      <c r="H113" s="278"/>
      <c r="I113" s="287" t="s">
        <v>324</v>
      </c>
      <c r="J113" s="279"/>
      <c r="K113" s="279"/>
      <c r="L113" s="279"/>
      <c r="M113" s="453"/>
    </row>
    <row r="114" spans="1:13" s="251" customFormat="1" ht="104.25" customHeight="1">
      <c r="A114" s="323" t="s">
        <v>416</v>
      </c>
      <c r="B114" s="324" t="s">
        <v>511</v>
      </c>
      <c r="C114" s="318" t="s">
        <v>228</v>
      </c>
      <c r="D114" s="272">
        <f>48+3</f>
        <v>51</v>
      </c>
      <c r="E114" s="283"/>
      <c r="F114" s="281"/>
      <c r="G114" s="281"/>
      <c r="H114" s="278"/>
      <c r="I114" s="281"/>
      <c r="J114" s="279"/>
      <c r="K114" s="279"/>
      <c r="L114" s="279"/>
      <c r="M114" s="453"/>
    </row>
    <row r="115" spans="1:13" s="251" customFormat="1">
      <c r="A115" s="320" t="s">
        <v>249</v>
      </c>
      <c r="B115" s="321" t="s">
        <v>277</v>
      </c>
      <c r="C115" s="318"/>
      <c r="D115" s="338"/>
      <c r="E115" s="283"/>
      <c r="F115" s="281"/>
      <c r="G115" s="281"/>
      <c r="H115" s="281"/>
      <c r="I115" s="281"/>
      <c r="J115" s="279"/>
      <c r="K115" s="279"/>
      <c r="L115" s="279"/>
      <c r="M115" s="453"/>
    </row>
    <row r="116" spans="1:13" s="251" customFormat="1" ht="74.25" customHeight="1">
      <c r="A116" s="323" t="s">
        <v>417</v>
      </c>
      <c r="B116" s="324" t="s">
        <v>449</v>
      </c>
      <c r="C116" s="318" t="s">
        <v>228</v>
      </c>
      <c r="D116" s="269">
        <v>2</v>
      </c>
      <c r="E116" s="284"/>
      <c r="F116" s="281"/>
      <c r="G116" s="281"/>
      <c r="H116" s="282"/>
      <c r="I116" s="287"/>
      <c r="J116" s="287" t="s">
        <v>326</v>
      </c>
      <c r="K116" s="279"/>
      <c r="L116" s="279"/>
      <c r="M116" s="453"/>
    </row>
    <row r="117" spans="1:13" s="251" customFormat="1">
      <c r="A117" s="323" t="s">
        <v>418</v>
      </c>
      <c r="B117" s="324" t="s">
        <v>286</v>
      </c>
      <c r="C117" s="318" t="s">
        <v>228</v>
      </c>
      <c r="D117" s="272">
        <f>48+3</f>
        <v>51</v>
      </c>
      <c r="E117" s="283"/>
      <c r="F117" s="281"/>
      <c r="G117" s="281"/>
      <c r="H117" s="281"/>
      <c r="I117" s="278"/>
      <c r="J117" s="278"/>
      <c r="K117" s="279"/>
      <c r="L117" s="279"/>
      <c r="M117" s="453"/>
    </row>
    <row r="118" spans="1:13" s="251" customFormat="1" ht="117.65" customHeight="1">
      <c r="A118" s="323" t="s">
        <v>275</v>
      </c>
      <c r="B118" s="321" t="s">
        <v>512</v>
      </c>
      <c r="C118" s="318" t="s">
        <v>227</v>
      </c>
      <c r="D118" s="293">
        <v>99</v>
      </c>
      <c r="E118" s="283"/>
      <c r="F118" s="281"/>
      <c r="G118" s="281"/>
      <c r="H118" s="281"/>
      <c r="I118" s="278"/>
      <c r="J118" s="278"/>
      <c r="K118" s="279"/>
      <c r="L118" s="279"/>
      <c r="M118" s="453"/>
    </row>
    <row r="119" spans="1:13" s="251" customFormat="1" ht="27.75" customHeight="1">
      <c r="A119" s="320" t="s">
        <v>626</v>
      </c>
      <c r="B119" s="321" t="s">
        <v>292</v>
      </c>
      <c r="C119" s="318" t="s">
        <v>227</v>
      </c>
      <c r="D119" s="293">
        <f>3276/78*15</f>
        <v>630</v>
      </c>
      <c r="E119" s="283"/>
      <c r="F119" s="281"/>
      <c r="G119" s="281"/>
      <c r="H119" s="282"/>
      <c r="I119" s="281"/>
      <c r="J119" s="287" t="s">
        <v>333</v>
      </c>
      <c r="K119" s="287" t="s">
        <v>332</v>
      </c>
      <c r="L119" s="279"/>
      <c r="M119" s="453"/>
    </row>
    <row r="120" spans="1:13" s="251" customFormat="1" ht="30.75" customHeight="1">
      <c r="A120" s="320" t="s">
        <v>274</v>
      </c>
      <c r="B120" s="321" t="s">
        <v>513</v>
      </c>
      <c r="C120" s="318" t="s">
        <v>229</v>
      </c>
      <c r="D120" s="294">
        <f>22.7/115.6*15</f>
        <v>2.9455017301038064</v>
      </c>
      <c r="E120" s="283"/>
      <c r="F120" s="287" t="s">
        <v>318</v>
      </c>
      <c r="G120" s="278"/>
      <c r="H120" s="278"/>
      <c r="I120" s="278"/>
      <c r="J120" s="281"/>
      <c r="K120" s="279"/>
      <c r="L120" s="279"/>
      <c r="M120" s="453"/>
    </row>
    <row r="121" spans="1:13" s="251" customFormat="1" ht="60.75" customHeight="1">
      <c r="A121" s="320" t="s">
        <v>265</v>
      </c>
      <c r="B121" s="326" t="s">
        <v>514</v>
      </c>
      <c r="C121" s="319" t="s">
        <v>229</v>
      </c>
      <c r="D121" s="262">
        <f>56.1/115.6*15</f>
        <v>7.2794117647058831</v>
      </c>
      <c r="E121" s="283"/>
      <c r="F121" s="287" t="s">
        <v>318</v>
      </c>
      <c r="G121" s="278"/>
      <c r="H121" s="278"/>
      <c r="I121" s="278"/>
      <c r="J121" s="279"/>
      <c r="K121" s="279"/>
      <c r="L121" s="279"/>
      <c r="M121" s="453"/>
    </row>
    <row r="122" spans="1:13" s="251" customFormat="1" ht="33.75" customHeight="1">
      <c r="A122" s="320" t="s">
        <v>250</v>
      </c>
      <c r="B122" s="321" t="s">
        <v>515</v>
      </c>
      <c r="C122" s="318" t="s">
        <v>229</v>
      </c>
      <c r="D122" s="270">
        <f>22.7/115.6*15</f>
        <v>2.9455017301038064</v>
      </c>
      <c r="E122" s="283"/>
      <c r="F122" s="281"/>
      <c r="G122" s="278"/>
      <c r="H122" s="278"/>
      <c r="I122" s="278"/>
      <c r="J122" s="287" t="s">
        <v>326</v>
      </c>
      <c r="K122" s="279"/>
      <c r="L122" s="279"/>
      <c r="M122" s="453"/>
    </row>
    <row r="123" spans="1:13" s="403" customFormat="1" ht="59.25" customHeight="1">
      <c r="A123" s="320" t="s">
        <v>251</v>
      </c>
      <c r="B123" s="326" t="s">
        <v>429</v>
      </c>
      <c r="C123" s="318" t="s">
        <v>229</v>
      </c>
      <c r="D123" s="261">
        <f t="shared" ref="D123" si="0">75/16*2</f>
        <v>9.375</v>
      </c>
      <c r="E123" s="283"/>
      <c r="F123" s="281"/>
      <c r="G123" s="278"/>
      <c r="H123" s="278"/>
      <c r="I123" s="278"/>
      <c r="J123" s="287" t="s">
        <v>326</v>
      </c>
      <c r="K123" s="285"/>
      <c r="L123" s="285"/>
      <c r="M123" s="453"/>
    </row>
    <row r="124" spans="1:13" s="403" customFormat="1" ht="50.25" customHeight="1">
      <c r="A124" s="320" t="s">
        <v>419</v>
      </c>
      <c r="B124" s="321" t="s">
        <v>370</v>
      </c>
      <c r="C124" s="318" t="s">
        <v>229</v>
      </c>
      <c r="D124" s="262">
        <f t="shared" ref="D124" si="1">12/115.6*15</f>
        <v>1.5570934256055364</v>
      </c>
      <c r="E124" s="283"/>
      <c r="F124" s="281"/>
      <c r="G124" s="281"/>
      <c r="H124" s="287" t="s">
        <v>335</v>
      </c>
      <c r="I124" s="278"/>
      <c r="J124" s="285"/>
      <c r="K124" s="285"/>
      <c r="L124" s="285"/>
      <c r="M124" s="453"/>
    </row>
    <row r="125" spans="1:13" s="403" customFormat="1" ht="58.5" customHeight="1">
      <c r="A125" s="320" t="s">
        <v>252</v>
      </c>
      <c r="B125" s="321" t="s">
        <v>516</v>
      </c>
      <c r="C125" s="318" t="s">
        <v>229</v>
      </c>
      <c r="D125" s="262">
        <f>15/16*2</f>
        <v>1.875</v>
      </c>
      <c r="E125" s="283"/>
      <c r="F125" s="281"/>
      <c r="G125" s="281"/>
      <c r="H125" s="287" t="s">
        <v>335</v>
      </c>
      <c r="I125" s="287"/>
      <c r="J125" s="285"/>
      <c r="K125" s="285"/>
      <c r="L125" s="285"/>
      <c r="M125" s="453"/>
    </row>
    <row r="126" spans="1:13" s="251" customFormat="1">
      <c r="A126" s="320" t="s">
        <v>246</v>
      </c>
      <c r="B126" s="321" t="s">
        <v>230</v>
      </c>
      <c r="C126" s="318"/>
      <c r="D126" s="338"/>
      <c r="E126" s="283"/>
      <c r="F126" s="281"/>
      <c r="G126" s="281"/>
      <c r="H126" s="281"/>
      <c r="I126" s="279"/>
      <c r="J126" s="279"/>
      <c r="K126" s="279"/>
      <c r="L126" s="279"/>
      <c r="M126" s="453"/>
    </row>
    <row r="127" spans="1:13" s="251" customFormat="1" ht="87" customHeight="1">
      <c r="A127" s="323" t="s">
        <v>262</v>
      </c>
      <c r="B127" s="324" t="s">
        <v>517</v>
      </c>
      <c r="C127" s="318" t="s">
        <v>229</v>
      </c>
      <c r="D127" s="257">
        <v>86</v>
      </c>
      <c r="E127" s="283"/>
      <c r="F127" s="281"/>
      <c r="G127" s="281"/>
      <c r="H127" s="281"/>
      <c r="I127" s="278"/>
      <c r="J127" s="278"/>
      <c r="K127" s="279"/>
      <c r="L127" s="279"/>
      <c r="M127" s="453"/>
    </row>
    <row r="128" spans="1:13" s="251" customFormat="1" ht="80.25" customHeight="1">
      <c r="A128" s="323" t="s">
        <v>263</v>
      </c>
      <c r="B128" s="324" t="s">
        <v>518</v>
      </c>
      <c r="C128" s="318" t="s">
        <v>229</v>
      </c>
      <c r="D128" s="257">
        <v>41</v>
      </c>
      <c r="E128" s="283"/>
      <c r="F128" s="281"/>
      <c r="G128" s="281"/>
      <c r="H128" s="278"/>
      <c r="I128" s="278"/>
      <c r="J128" s="287" t="s">
        <v>333</v>
      </c>
      <c r="K128" s="279"/>
      <c r="L128" s="279"/>
      <c r="M128" s="453"/>
    </row>
    <row r="129" spans="1:254" s="251" customFormat="1" ht="87" customHeight="1">
      <c r="A129" s="323" t="s">
        <v>384</v>
      </c>
      <c r="B129" s="324" t="s">
        <v>519</v>
      </c>
      <c r="C129" s="318" t="s">
        <v>229</v>
      </c>
      <c r="D129" s="338">
        <v>7.8</v>
      </c>
      <c r="E129" s="283"/>
      <c r="F129" s="281"/>
      <c r="G129" s="281"/>
      <c r="H129" s="281"/>
      <c r="I129" s="287"/>
      <c r="J129" s="278"/>
      <c r="K129" s="279"/>
      <c r="L129" s="295"/>
      <c r="M129" s="453"/>
    </row>
    <row r="130" spans="1:254" s="251" customFormat="1" ht="82.5" customHeight="1">
      <c r="A130" s="323" t="s">
        <v>385</v>
      </c>
      <c r="B130" s="324" t="s">
        <v>520</v>
      </c>
      <c r="C130" s="318" t="s">
        <v>229</v>
      </c>
      <c r="D130" s="338">
        <v>1.6</v>
      </c>
      <c r="E130" s="283"/>
      <c r="F130" s="281"/>
      <c r="G130" s="281"/>
      <c r="H130" s="281"/>
      <c r="I130" s="289" t="s">
        <v>324</v>
      </c>
      <c r="J130" s="289" t="s">
        <v>326</v>
      </c>
      <c r="K130" s="279"/>
      <c r="L130" s="279"/>
      <c r="M130" s="453"/>
    </row>
    <row r="131" spans="1:254" s="251" customFormat="1" ht="29.25" customHeight="1">
      <c r="A131" s="323" t="s">
        <v>386</v>
      </c>
      <c r="B131" s="324" t="s">
        <v>521</v>
      </c>
      <c r="C131" s="318" t="s">
        <v>229</v>
      </c>
      <c r="D131" s="338">
        <v>15.6</v>
      </c>
      <c r="E131" s="283"/>
      <c r="F131" s="281"/>
      <c r="G131" s="281"/>
      <c r="H131" s="278"/>
      <c r="I131" s="278"/>
      <c r="J131" s="278"/>
      <c r="K131" s="289" t="s">
        <v>320</v>
      </c>
      <c r="L131" s="405"/>
      <c r="M131" s="453"/>
    </row>
    <row r="132" spans="1:254" s="251" customFormat="1" ht="26">
      <c r="A132" s="323" t="s">
        <v>388</v>
      </c>
      <c r="B132" s="324" t="s">
        <v>522</v>
      </c>
      <c r="C132" s="318" t="s">
        <v>229</v>
      </c>
      <c r="D132" s="256">
        <f>5/115.6*15</f>
        <v>0.6487889273356402</v>
      </c>
      <c r="E132" s="283"/>
      <c r="F132" s="281"/>
      <c r="G132" s="281"/>
      <c r="H132" s="278"/>
      <c r="I132" s="278"/>
      <c r="J132" s="278"/>
      <c r="K132" s="289" t="s">
        <v>320</v>
      </c>
      <c r="L132" s="405"/>
      <c r="M132" s="453"/>
    </row>
    <row r="133" spans="1:254" s="251" customFormat="1" ht="46.5" customHeight="1">
      <c r="A133" s="320" t="s">
        <v>267</v>
      </c>
      <c r="B133" s="327" t="s">
        <v>450</v>
      </c>
      <c r="C133" s="318" t="s">
        <v>228</v>
      </c>
      <c r="D133" s="273">
        <v>2</v>
      </c>
      <c r="E133" s="284"/>
      <c r="F133" s="282"/>
      <c r="G133" s="281"/>
      <c r="H133" s="281"/>
      <c r="I133" s="281"/>
      <c r="J133" s="289" t="s">
        <v>339</v>
      </c>
      <c r="K133" s="279"/>
      <c r="L133" s="279"/>
      <c r="M133" s="453"/>
    </row>
    <row r="134" spans="1:254" s="251" customFormat="1" ht="52.25" customHeight="1">
      <c r="A134" s="320" t="s">
        <v>387</v>
      </c>
      <c r="B134" s="327" t="s">
        <v>628</v>
      </c>
      <c r="C134" s="318" t="s">
        <v>228</v>
      </c>
      <c r="D134" s="272">
        <f>48+3</f>
        <v>51</v>
      </c>
      <c r="E134" s="284"/>
      <c r="F134" s="281"/>
      <c r="G134" s="281"/>
      <c r="H134" s="281"/>
      <c r="I134" s="278"/>
      <c r="J134" s="278"/>
      <c r="K134" s="281"/>
      <c r="L134" s="279"/>
      <c r="M134" s="453"/>
    </row>
    <row r="135" spans="1:254" s="251" customFormat="1" ht="42" customHeight="1">
      <c r="A135" s="320" t="s">
        <v>244</v>
      </c>
      <c r="B135" s="321" t="s">
        <v>523</v>
      </c>
      <c r="C135" s="318" t="s">
        <v>278</v>
      </c>
      <c r="D135" s="338">
        <f>10100/5</f>
        <v>2020</v>
      </c>
      <c r="E135" s="283"/>
      <c r="F135" s="281"/>
      <c r="G135" s="281"/>
      <c r="H135" s="281"/>
      <c r="I135" s="281"/>
      <c r="J135" s="289" t="s">
        <v>348</v>
      </c>
      <c r="K135" s="289" t="s">
        <v>332</v>
      </c>
      <c r="L135" s="279"/>
      <c r="M135" s="453"/>
    </row>
    <row r="136" spans="1:254" s="251" customFormat="1" ht="94.5" customHeight="1" thickBot="1">
      <c r="A136" s="320" t="s">
        <v>231</v>
      </c>
      <c r="B136" s="321" t="s">
        <v>436</v>
      </c>
      <c r="C136" s="318" t="s">
        <v>257</v>
      </c>
      <c r="D136" s="293">
        <v>0.13</v>
      </c>
      <c r="E136" s="277"/>
      <c r="F136" s="278"/>
      <c r="G136" s="278"/>
      <c r="H136" s="278"/>
      <c r="I136" s="281"/>
      <c r="J136" s="286"/>
      <c r="K136" s="279"/>
      <c r="L136" s="279"/>
      <c r="M136" s="453"/>
    </row>
    <row r="137" spans="1:254" s="251" customFormat="1" ht="16" thickBot="1">
      <c r="A137" s="560"/>
      <c r="B137" s="561"/>
      <c r="C137" s="561"/>
      <c r="D137" s="561"/>
      <c r="E137" s="307"/>
      <c r="F137" s="308"/>
      <c r="G137" s="308"/>
      <c r="H137" s="308"/>
      <c r="I137" s="308"/>
      <c r="J137" s="309"/>
      <c r="K137" s="310"/>
      <c r="L137" s="310"/>
      <c r="M137" s="455"/>
    </row>
    <row r="138" spans="1:254" s="251" customFormat="1" ht="50.25" customHeight="1" thickBot="1">
      <c r="A138" s="533" t="s">
        <v>219</v>
      </c>
      <c r="B138" s="535" t="s">
        <v>220</v>
      </c>
      <c r="C138" s="537" t="s">
        <v>239</v>
      </c>
      <c r="D138" s="538"/>
      <c r="E138" s="539" t="s">
        <v>297</v>
      </c>
      <c r="F138" s="540"/>
      <c r="G138" s="540"/>
      <c r="H138" s="540"/>
      <c r="I138" s="540"/>
      <c r="J138" s="540"/>
      <c r="K138" s="540"/>
      <c r="L138" s="540"/>
      <c r="M138" s="467"/>
    </row>
    <row r="139" spans="1:254" s="251" customFormat="1" ht="27.65" customHeight="1">
      <c r="A139" s="534"/>
      <c r="B139" s="536"/>
      <c r="C139" s="541" t="s">
        <v>221</v>
      </c>
      <c r="D139" s="542" t="s">
        <v>222</v>
      </c>
      <c r="E139" s="543" t="s">
        <v>298</v>
      </c>
      <c r="F139" s="531" t="s">
        <v>299</v>
      </c>
      <c r="G139" s="531" t="s">
        <v>300</v>
      </c>
      <c r="H139" s="545" t="s">
        <v>301</v>
      </c>
      <c r="I139" s="531" t="s">
        <v>302</v>
      </c>
      <c r="J139" s="531" t="s">
        <v>303</v>
      </c>
      <c r="K139" s="531" t="s">
        <v>304</v>
      </c>
      <c r="L139" s="531" t="s">
        <v>305</v>
      </c>
      <c r="M139" s="525"/>
    </row>
    <row r="140" spans="1:254" s="251" customFormat="1" ht="16" thickBot="1">
      <c r="A140" s="547" t="s">
        <v>315</v>
      </c>
      <c r="B140" s="548"/>
      <c r="C140" s="541"/>
      <c r="D140" s="542"/>
      <c r="E140" s="544"/>
      <c r="F140" s="532"/>
      <c r="G140" s="532"/>
      <c r="H140" s="546"/>
      <c r="I140" s="532"/>
      <c r="J140" s="532"/>
      <c r="K140" s="532"/>
      <c r="L140" s="532"/>
      <c r="M140" s="526"/>
    </row>
    <row r="141" spans="1:254" s="251" customFormat="1">
      <c r="A141" s="296" t="s">
        <v>240</v>
      </c>
      <c r="B141" s="242" t="s">
        <v>351</v>
      </c>
      <c r="C141" s="337" t="s">
        <v>225</v>
      </c>
      <c r="D141" s="293">
        <v>0.13</v>
      </c>
      <c r="E141" s="274"/>
      <c r="F141" s="282"/>
      <c r="G141" s="281"/>
      <c r="H141" s="281"/>
      <c r="I141" s="281"/>
      <c r="J141" s="287" t="s">
        <v>333</v>
      </c>
      <c r="K141" s="278"/>
      <c r="L141" s="279"/>
      <c r="M141" s="453"/>
    </row>
    <row r="142" spans="1:254" s="251" customFormat="1" ht="26">
      <c r="A142" s="246" t="s">
        <v>241</v>
      </c>
      <c r="B142" s="244" t="s">
        <v>356</v>
      </c>
      <c r="C142" s="337" t="s">
        <v>225</v>
      </c>
      <c r="D142" s="293">
        <v>0.13</v>
      </c>
      <c r="E142" s="278"/>
      <c r="F142" s="278"/>
      <c r="G142" s="278"/>
      <c r="H142" s="278"/>
      <c r="I142" s="278"/>
      <c r="J142" s="278"/>
      <c r="K142" s="278"/>
      <c r="L142" s="278"/>
      <c r="M142" s="452"/>
    </row>
    <row r="143" spans="1:254">
      <c r="M143" s="450"/>
    </row>
    <row r="144" spans="1:254" ht="16" thickBot="1">
      <c r="A144" s="576" t="s">
        <v>365</v>
      </c>
      <c r="B144" s="577"/>
      <c r="C144" s="577"/>
      <c r="D144" s="577"/>
      <c r="E144" s="577"/>
      <c r="F144" s="577"/>
      <c r="G144" s="577"/>
      <c r="H144" s="577"/>
      <c r="I144" s="577"/>
      <c r="J144" s="577"/>
      <c r="K144" s="577"/>
      <c r="L144" s="577"/>
      <c r="M144" s="478"/>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51"/>
      <c r="EJ144" s="251"/>
      <c r="EK144" s="251"/>
      <c r="EL144" s="251"/>
      <c r="EM144" s="251"/>
      <c r="EN144" s="251"/>
      <c r="EO144" s="251"/>
      <c r="EP144" s="251"/>
      <c r="EQ144" s="251"/>
      <c r="ER144" s="251"/>
      <c r="ES144" s="251"/>
      <c r="ET144" s="251"/>
      <c r="EU144" s="251"/>
      <c r="EV144" s="251"/>
      <c r="EW144" s="251"/>
      <c r="EX144" s="251"/>
      <c r="EY144" s="251"/>
      <c r="EZ144" s="251"/>
      <c r="FA144" s="251"/>
      <c r="FB144" s="251"/>
      <c r="FC144" s="251"/>
      <c r="FD144" s="251"/>
      <c r="FE144" s="251"/>
      <c r="FF144" s="251"/>
      <c r="FG144" s="251"/>
      <c r="FH144" s="251"/>
      <c r="FI144" s="251"/>
      <c r="FJ144" s="251"/>
      <c r="FK144" s="251"/>
      <c r="FL144" s="251"/>
      <c r="FM144" s="251"/>
      <c r="FN144" s="251"/>
      <c r="FO144" s="251"/>
      <c r="FP144" s="251"/>
      <c r="FQ144" s="251"/>
      <c r="FR144" s="251"/>
      <c r="FS144" s="251"/>
      <c r="FT144" s="251"/>
      <c r="FU144" s="251"/>
      <c r="FV144" s="251"/>
      <c r="FW144" s="251"/>
      <c r="FX144" s="251"/>
      <c r="FY144" s="251"/>
      <c r="FZ144" s="251"/>
      <c r="GA144" s="251"/>
      <c r="GB144" s="251"/>
      <c r="GC144" s="251"/>
      <c r="GD144" s="251"/>
      <c r="GE144" s="251"/>
      <c r="GF144" s="251"/>
      <c r="GG144" s="251"/>
      <c r="GH144" s="251"/>
      <c r="GI144" s="251"/>
      <c r="GJ144" s="251"/>
      <c r="GK144" s="251"/>
      <c r="GL144" s="251"/>
      <c r="GM144" s="251"/>
      <c r="GN144" s="251"/>
      <c r="GO144" s="251"/>
      <c r="GP144" s="251"/>
      <c r="GQ144" s="251"/>
      <c r="GR144" s="251"/>
      <c r="GS144" s="251"/>
      <c r="GT144" s="251"/>
      <c r="GU144" s="251"/>
      <c r="GV144" s="251"/>
      <c r="GW144" s="251"/>
      <c r="GX144" s="251"/>
      <c r="GY144" s="251"/>
      <c r="GZ144" s="251"/>
      <c r="HA144" s="251"/>
      <c r="HB144" s="251"/>
      <c r="HC144" s="251"/>
      <c r="HD144" s="251"/>
      <c r="HE144" s="251"/>
      <c r="HF144" s="251"/>
      <c r="HG144" s="251"/>
      <c r="HH144" s="251"/>
      <c r="HI144" s="251"/>
      <c r="HJ144" s="251"/>
      <c r="HK144" s="251"/>
      <c r="HL144" s="251"/>
      <c r="HM144" s="251"/>
      <c r="HN144" s="251"/>
      <c r="HO144" s="251"/>
      <c r="HP144" s="251"/>
      <c r="HQ144" s="251"/>
      <c r="HR144" s="251"/>
      <c r="HS144" s="251"/>
      <c r="HT144" s="251"/>
      <c r="HU144" s="251"/>
      <c r="HV144" s="251"/>
      <c r="HW144" s="251"/>
      <c r="HX144" s="251"/>
      <c r="HY144" s="251"/>
      <c r="HZ144" s="251"/>
      <c r="IA144" s="251"/>
      <c r="IB144" s="251"/>
      <c r="IC144" s="251"/>
      <c r="ID144" s="251"/>
      <c r="IE144" s="251"/>
      <c r="IF144" s="251"/>
      <c r="IG144" s="251"/>
      <c r="IH144" s="251"/>
      <c r="II144" s="251"/>
      <c r="IJ144" s="251"/>
      <c r="IK144" s="251"/>
      <c r="IL144" s="251"/>
      <c r="IM144" s="251"/>
      <c r="IN144" s="251"/>
      <c r="IO144" s="251"/>
      <c r="IP144" s="251"/>
      <c r="IQ144" s="251"/>
      <c r="IR144" s="251"/>
      <c r="IS144" s="251"/>
      <c r="IT144" s="251"/>
    </row>
    <row r="145" spans="1:254" s="401" customFormat="1" ht="42" customHeight="1" thickBot="1">
      <c r="A145" s="533" t="s">
        <v>219</v>
      </c>
      <c r="B145" s="535" t="s">
        <v>220</v>
      </c>
      <c r="C145" s="549" t="s">
        <v>245</v>
      </c>
      <c r="D145" s="550"/>
      <c r="E145" s="551" t="s">
        <v>297</v>
      </c>
      <c r="F145" s="552"/>
      <c r="G145" s="552"/>
      <c r="H145" s="552"/>
      <c r="I145" s="552"/>
      <c r="J145" s="552"/>
      <c r="K145" s="552"/>
      <c r="L145" s="552"/>
      <c r="M145" s="459"/>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0"/>
      <c r="BQ145" s="400"/>
      <c r="BR145" s="400"/>
      <c r="BS145" s="400"/>
      <c r="BT145" s="400"/>
      <c r="BU145" s="400"/>
      <c r="BV145" s="400"/>
      <c r="BW145" s="400"/>
      <c r="BX145" s="400"/>
      <c r="BY145" s="400"/>
      <c r="BZ145" s="400"/>
      <c r="CA145" s="400"/>
      <c r="CB145" s="400"/>
      <c r="CC145" s="400"/>
      <c r="CD145" s="400"/>
      <c r="CE145" s="400"/>
      <c r="CF145" s="400"/>
      <c r="CG145" s="400"/>
      <c r="CH145" s="400"/>
      <c r="CI145" s="400"/>
      <c r="CJ145" s="400"/>
      <c r="CK145" s="400"/>
      <c r="CL145" s="400"/>
      <c r="CM145" s="400"/>
      <c r="CN145" s="400"/>
      <c r="CO145" s="400"/>
      <c r="CP145" s="400"/>
      <c r="CQ145" s="400"/>
      <c r="CR145" s="400"/>
      <c r="CS145" s="400"/>
      <c r="CT145" s="400"/>
      <c r="CU145" s="400"/>
      <c r="CV145" s="400"/>
      <c r="CW145" s="400"/>
      <c r="CX145" s="400"/>
      <c r="CY145" s="400"/>
      <c r="CZ145" s="400"/>
      <c r="DA145" s="400"/>
      <c r="DB145" s="400"/>
      <c r="DC145" s="400"/>
      <c r="DD145" s="400"/>
      <c r="DE145" s="400"/>
      <c r="DF145" s="400"/>
      <c r="DG145" s="400"/>
      <c r="DH145" s="400"/>
      <c r="DI145" s="400"/>
      <c r="DJ145" s="400"/>
      <c r="DK145" s="400"/>
      <c r="DL145" s="400"/>
      <c r="DM145" s="400"/>
      <c r="DN145" s="400"/>
      <c r="DO145" s="400"/>
      <c r="DP145" s="400"/>
      <c r="DQ145" s="400"/>
      <c r="DR145" s="400"/>
      <c r="DS145" s="400"/>
      <c r="DT145" s="400"/>
      <c r="DU145" s="400"/>
      <c r="DV145" s="400"/>
      <c r="DW145" s="400"/>
      <c r="DX145" s="400"/>
      <c r="DY145" s="400"/>
      <c r="DZ145" s="400"/>
      <c r="EA145" s="400"/>
      <c r="EB145" s="400"/>
      <c r="EC145" s="400"/>
      <c r="ED145" s="400"/>
      <c r="EE145" s="400"/>
      <c r="EF145" s="400"/>
      <c r="EG145" s="400"/>
      <c r="EH145" s="400"/>
      <c r="EI145" s="400"/>
      <c r="EJ145" s="400"/>
      <c r="EK145" s="400"/>
      <c r="EL145" s="400"/>
      <c r="EM145" s="400"/>
      <c r="EN145" s="400"/>
      <c r="EO145" s="400"/>
      <c r="EP145" s="400"/>
      <c r="EQ145" s="400"/>
      <c r="ER145" s="400"/>
      <c r="ES145" s="400"/>
      <c r="ET145" s="400"/>
      <c r="EU145" s="400"/>
      <c r="EV145" s="400"/>
      <c r="EW145" s="400"/>
      <c r="EX145" s="400"/>
      <c r="EY145" s="400"/>
      <c r="EZ145" s="400"/>
      <c r="FA145" s="400"/>
      <c r="FB145" s="400"/>
      <c r="FC145" s="400"/>
      <c r="FD145" s="400"/>
      <c r="FE145" s="400"/>
      <c r="FF145" s="400"/>
      <c r="FG145" s="400"/>
      <c r="FH145" s="400"/>
      <c r="FI145" s="400"/>
      <c r="FJ145" s="400"/>
      <c r="FK145" s="400"/>
      <c r="FL145" s="400"/>
      <c r="FM145" s="400"/>
      <c r="FN145" s="400"/>
      <c r="FO145" s="400"/>
      <c r="FP145" s="400"/>
      <c r="FQ145" s="400"/>
      <c r="FR145" s="400"/>
      <c r="FS145" s="400"/>
      <c r="FT145" s="400"/>
      <c r="FU145" s="400"/>
      <c r="FV145" s="400"/>
      <c r="FW145" s="400"/>
      <c r="FX145" s="400"/>
      <c r="FY145" s="400"/>
      <c r="FZ145" s="400"/>
      <c r="GA145" s="400"/>
      <c r="GB145" s="400"/>
      <c r="GC145" s="400"/>
      <c r="GD145" s="400"/>
      <c r="GE145" s="400"/>
      <c r="GF145" s="400"/>
      <c r="GG145" s="400"/>
      <c r="GH145" s="400"/>
      <c r="GI145" s="400"/>
      <c r="GJ145" s="400"/>
      <c r="GK145" s="400"/>
      <c r="GL145" s="400"/>
      <c r="GM145" s="400"/>
      <c r="GN145" s="400"/>
      <c r="GO145" s="400"/>
      <c r="GP145" s="400"/>
      <c r="GQ145" s="400"/>
      <c r="GR145" s="400"/>
      <c r="GS145" s="400"/>
      <c r="GT145" s="400"/>
      <c r="GU145" s="400"/>
      <c r="GV145" s="400"/>
      <c r="GW145" s="400"/>
      <c r="GX145" s="400"/>
      <c r="GY145" s="400"/>
      <c r="GZ145" s="400"/>
      <c r="HA145" s="400"/>
      <c r="HB145" s="400"/>
      <c r="HC145" s="400"/>
      <c r="HD145" s="400"/>
      <c r="HE145" s="400"/>
      <c r="HF145" s="400"/>
      <c r="HG145" s="400"/>
      <c r="HH145" s="400"/>
      <c r="HI145" s="400"/>
      <c r="HJ145" s="400"/>
      <c r="HK145" s="400"/>
      <c r="HL145" s="400"/>
      <c r="HM145" s="400"/>
      <c r="HN145" s="400"/>
      <c r="HO145" s="400"/>
      <c r="HP145" s="400"/>
      <c r="HQ145" s="400"/>
      <c r="HR145" s="400"/>
      <c r="HS145" s="400"/>
      <c r="HT145" s="400"/>
      <c r="HU145" s="400"/>
      <c r="HV145" s="400"/>
      <c r="HW145" s="400"/>
      <c r="HX145" s="400"/>
      <c r="HY145" s="400"/>
      <c r="HZ145" s="400"/>
      <c r="IA145" s="400"/>
      <c r="IB145" s="400"/>
      <c r="IC145" s="400"/>
      <c r="ID145" s="400"/>
      <c r="IE145" s="400"/>
      <c r="IF145" s="400"/>
      <c r="IG145" s="400"/>
      <c r="IH145" s="400"/>
      <c r="II145" s="400"/>
      <c r="IJ145" s="400"/>
      <c r="IK145" s="400"/>
      <c r="IL145" s="400"/>
      <c r="IM145" s="400"/>
      <c r="IN145" s="400"/>
      <c r="IO145" s="400"/>
      <c r="IP145" s="400"/>
      <c r="IQ145" s="400"/>
      <c r="IR145" s="400"/>
      <c r="IS145" s="400"/>
      <c r="IT145" s="400"/>
    </row>
    <row r="146" spans="1:254" s="401" customFormat="1" ht="20" customHeight="1">
      <c r="A146" s="534"/>
      <c r="B146" s="536"/>
      <c r="C146" s="553" t="s">
        <v>221</v>
      </c>
      <c r="D146" s="555" t="s">
        <v>222</v>
      </c>
      <c r="E146" s="543" t="s">
        <v>298</v>
      </c>
      <c r="F146" s="557" t="s">
        <v>299</v>
      </c>
      <c r="G146" s="531" t="s">
        <v>300</v>
      </c>
      <c r="H146" s="531" t="s">
        <v>301</v>
      </c>
      <c r="I146" s="531" t="s">
        <v>302</v>
      </c>
      <c r="J146" s="531" t="s">
        <v>303</v>
      </c>
      <c r="K146" s="531" t="s">
        <v>304</v>
      </c>
      <c r="L146" s="531" t="s">
        <v>305</v>
      </c>
      <c r="M146" s="529"/>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0"/>
      <c r="BM146" s="400"/>
      <c r="BN146" s="400"/>
      <c r="BO146" s="400"/>
      <c r="BP146" s="400"/>
      <c r="BQ146" s="400"/>
      <c r="BR146" s="400"/>
      <c r="BS146" s="400"/>
      <c r="BT146" s="400"/>
      <c r="BU146" s="400"/>
      <c r="BV146" s="400"/>
      <c r="BW146" s="400"/>
      <c r="BX146" s="400"/>
      <c r="BY146" s="400"/>
      <c r="BZ146" s="400"/>
      <c r="CA146" s="400"/>
      <c r="CB146" s="400"/>
      <c r="CC146" s="400"/>
      <c r="CD146" s="400"/>
      <c r="CE146" s="400"/>
      <c r="CF146" s="400"/>
      <c r="CG146" s="400"/>
      <c r="CH146" s="400"/>
      <c r="CI146" s="400"/>
      <c r="CJ146" s="400"/>
      <c r="CK146" s="400"/>
      <c r="CL146" s="400"/>
      <c r="CM146" s="400"/>
      <c r="CN146" s="400"/>
      <c r="CO146" s="400"/>
      <c r="CP146" s="400"/>
      <c r="CQ146" s="400"/>
      <c r="CR146" s="400"/>
      <c r="CS146" s="400"/>
      <c r="CT146" s="400"/>
      <c r="CU146" s="400"/>
      <c r="CV146" s="400"/>
      <c r="CW146" s="400"/>
      <c r="CX146" s="400"/>
      <c r="CY146" s="400"/>
      <c r="CZ146" s="400"/>
      <c r="DA146" s="400"/>
      <c r="DB146" s="400"/>
      <c r="DC146" s="400"/>
      <c r="DD146" s="400"/>
      <c r="DE146" s="400"/>
      <c r="DF146" s="400"/>
      <c r="DG146" s="400"/>
      <c r="DH146" s="400"/>
      <c r="DI146" s="400"/>
      <c r="DJ146" s="400"/>
      <c r="DK146" s="400"/>
      <c r="DL146" s="400"/>
      <c r="DM146" s="400"/>
      <c r="DN146" s="400"/>
      <c r="DO146" s="400"/>
      <c r="DP146" s="400"/>
      <c r="DQ146" s="400"/>
      <c r="DR146" s="400"/>
      <c r="DS146" s="400"/>
      <c r="DT146" s="400"/>
      <c r="DU146" s="400"/>
      <c r="DV146" s="400"/>
      <c r="DW146" s="400"/>
      <c r="DX146" s="400"/>
      <c r="DY146" s="400"/>
      <c r="DZ146" s="400"/>
      <c r="EA146" s="400"/>
      <c r="EB146" s="400"/>
      <c r="EC146" s="400"/>
      <c r="ED146" s="400"/>
      <c r="EE146" s="400"/>
      <c r="EF146" s="400"/>
      <c r="EG146" s="400"/>
      <c r="EH146" s="400"/>
      <c r="EI146" s="400"/>
      <c r="EJ146" s="400"/>
      <c r="EK146" s="400"/>
      <c r="EL146" s="400"/>
      <c r="EM146" s="400"/>
      <c r="EN146" s="400"/>
      <c r="EO146" s="400"/>
      <c r="EP146" s="400"/>
      <c r="EQ146" s="400"/>
      <c r="ER146" s="400"/>
      <c r="ES146" s="400"/>
      <c r="ET146" s="400"/>
      <c r="EU146" s="400"/>
      <c r="EV146" s="400"/>
      <c r="EW146" s="400"/>
      <c r="EX146" s="400"/>
      <c r="EY146" s="400"/>
      <c r="EZ146" s="400"/>
      <c r="FA146" s="400"/>
      <c r="FB146" s="400"/>
      <c r="FC146" s="400"/>
      <c r="FD146" s="400"/>
      <c r="FE146" s="400"/>
      <c r="FF146" s="400"/>
      <c r="FG146" s="400"/>
      <c r="FH146" s="400"/>
      <c r="FI146" s="400"/>
      <c r="FJ146" s="400"/>
      <c r="FK146" s="400"/>
      <c r="FL146" s="400"/>
      <c r="FM146" s="400"/>
      <c r="FN146" s="400"/>
      <c r="FO146" s="400"/>
      <c r="FP146" s="400"/>
      <c r="FQ146" s="400"/>
      <c r="FR146" s="400"/>
      <c r="FS146" s="400"/>
      <c r="FT146" s="400"/>
      <c r="FU146" s="400"/>
      <c r="FV146" s="400"/>
      <c r="FW146" s="400"/>
      <c r="FX146" s="400"/>
      <c r="FY146" s="400"/>
      <c r="FZ146" s="400"/>
      <c r="GA146" s="400"/>
      <c r="GB146" s="400"/>
      <c r="GC146" s="400"/>
      <c r="GD146" s="400"/>
      <c r="GE146" s="400"/>
      <c r="GF146" s="400"/>
      <c r="GG146" s="400"/>
      <c r="GH146" s="400"/>
      <c r="GI146" s="400"/>
      <c r="GJ146" s="400"/>
      <c r="GK146" s="400"/>
      <c r="GL146" s="400"/>
      <c r="GM146" s="400"/>
      <c r="GN146" s="400"/>
      <c r="GO146" s="400"/>
      <c r="GP146" s="400"/>
      <c r="GQ146" s="400"/>
      <c r="GR146" s="400"/>
      <c r="GS146" s="400"/>
      <c r="GT146" s="400"/>
      <c r="GU146" s="400"/>
      <c r="GV146" s="400"/>
      <c r="GW146" s="400"/>
      <c r="GX146" s="400"/>
      <c r="GY146" s="400"/>
      <c r="GZ146" s="400"/>
      <c r="HA146" s="400"/>
      <c r="HB146" s="400"/>
      <c r="HC146" s="400"/>
      <c r="HD146" s="400"/>
      <c r="HE146" s="400"/>
      <c r="HF146" s="400"/>
      <c r="HG146" s="400"/>
      <c r="HH146" s="400"/>
      <c r="HI146" s="400"/>
      <c r="HJ146" s="400"/>
      <c r="HK146" s="400"/>
      <c r="HL146" s="400"/>
      <c r="HM146" s="400"/>
      <c r="HN146" s="400"/>
      <c r="HO146" s="400"/>
      <c r="HP146" s="400"/>
      <c r="HQ146" s="400"/>
      <c r="HR146" s="400"/>
      <c r="HS146" s="400"/>
      <c r="HT146" s="400"/>
      <c r="HU146" s="400"/>
      <c r="HV146" s="400"/>
      <c r="HW146" s="400"/>
      <c r="HX146" s="400"/>
      <c r="HY146" s="400"/>
      <c r="HZ146" s="400"/>
      <c r="IA146" s="400"/>
      <c r="IB146" s="400"/>
      <c r="IC146" s="400"/>
      <c r="ID146" s="400"/>
      <c r="IE146" s="400"/>
      <c r="IF146" s="400"/>
      <c r="IG146" s="400"/>
      <c r="IH146" s="400"/>
      <c r="II146" s="400"/>
      <c r="IJ146" s="400"/>
      <c r="IK146" s="400"/>
      <c r="IL146" s="400"/>
      <c r="IM146" s="400"/>
      <c r="IN146" s="400"/>
      <c r="IO146" s="400"/>
      <c r="IP146" s="400"/>
      <c r="IQ146" s="400"/>
      <c r="IR146" s="400"/>
      <c r="IS146" s="400"/>
      <c r="IT146" s="400"/>
    </row>
    <row r="147" spans="1:254" s="401" customFormat="1" ht="17.399999999999999" customHeight="1" thickBot="1">
      <c r="A147" s="559" t="s">
        <v>223</v>
      </c>
      <c r="B147" s="559"/>
      <c r="C147" s="554"/>
      <c r="D147" s="556"/>
      <c r="E147" s="544"/>
      <c r="F147" s="558"/>
      <c r="G147" s="532"/>
      <c r="H147" s="532"/>
      <c r="I147" s="532"/>
      <c r="J147" s="532"/>
      <c r="K147" s="532"/>
      <c r="L147" s="532"/>
      <c r="M147" s="530"/>
      <c r="N147" s="400"/>
      <c r="O147" s="400"/>
      <c r="P147" s="400"/>
      <c r="Q147" s="400"/>
      <c r="R147" s="400"/>
      <c r="S147" s="400"/>
      <c r="T147" s="400"/>
      <c r="U147" s="400"/>
      <c r="V147" s="400"/>
      <c r="W147" s="400"/>
      <c r="X147" s="400"/>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0"/>
      <c r="AZ147" s="400"/>
      <c r="BA147" s="400"/>
      <c r="BB147" s="400"/>
      <c r="BC147" s="400"/>
      <c r="BD147" s="400"/>
      <c r="BE147" s="400"/>
      <c r="BF147" s="400"/>
      <c r="BG147" s="400"/>
      <c r="BH147" s="400"/>
      <c r="BI147" s="400"/>
      <c r="BJ147" s="400"/>
      <c r="BK147" s="400"/>
      <c r="BL147" s="400"/>
      <c r="BM147" s="400"/>
      <c r="BN147" s="400"/>
      <c r="BO147" s="400"/>
      <c r="BP147" s="400"/>
      <c r="BQ147" s="400"/>
      <c r="BR147" s="400"/>
      <c r="BS147" s="400"/>
      <c r="BT147" s="400"/>
      <c r="BU147" s="400"/>
      <c r="BV147" s="400"/>
      <c r="BW147" s="400"/>
      <c r="BX147" s="400"/>
      <c r="BY147" s="400"/>
      <c r="BZ147" s="400"/>
      <c r="CA147" s="400"/>
      <c r="CB147" s="400"/>
      <c r="CC147" s="400"/>
      <c r="CD147" s="400"/>
      <c r="CE147" s="400"/>
      <c r="CF147" s="400"/>
      <c r="CG147" s="400"/>
      <c r="CH147" s="400"/>
      <c r="CI147" s="400"/>
      <c r="CJ147" s="400"/>
      <c r="CK147" s="400"/>
      <c r="CL147" s="400"/>
      <c r="CM147" s="400"/>
      <c r="CN147" s="400"/>
      <c r="CO147" s="400"/>
      <c r="CP147" s="400"/>
      <c r="CQ147" s="400"/>
      <c r="CR147" s="400"/>
      <c r="CS147" s="400"/>
      <c r="CT147" s="400"/>
      <c r="CU147" s="400"/>
      <c r="CV147" s="400"/>
      <c r="CW147" s="400"/>
      <c r="CX147" s="400"/>
      <c r="CY147" s="400"/>
      <c r="CZ147" s="400"/>
      <c r="DA147" s="400"/>
      <c r="DB147" s="400"/>
      <c r="DC147" s="400"/>
      <c r="DD147" s="400"/>
      <c r="DE147" s="400"/>
      <c r="DF147" s="400"/>
      <c r="DG147" s="400"/>
      <c r="DH147" s="400"/>
      <c r="DI147" s="400"/>
      <c r="DJ147" s="400"/>
      <c r="DK147" s="400"/>
      <c r="DL147" s="400"/>
      <c r="DM147" s="400"/>
      <c r="DN147" s="400"/>
      <c r="DO147" s="400"/>
      <c r="DP147" s="400"/>
      <c r="DQ147" s="400"/>
      <c r="DR147" s="400"/>
      <c r="DS147" s="400"/>
      <c r="DT147" s="400"/>
      <c r="DU147" s="400"/>
      <c r="DV147" s="400"/>
      <c r="DW147" s="400"/>
      <c r="DX147" s="400"/>
      <c r="DY147" s="400"/>
      <c r="DZ147" s="400"/>
      <c r="EA147" s="400"/>
      <c r="EB147" s="400"/>
      <c r="EC147" s="400"/>
      <c r="ED147" s="400"/>
      <c r="EE147" s="400"/>
      <c r="EF147" s="400"/>
      <c r="EG147" s="400"/>
      <c r="EH147" s="400"/>
      <c r="EI147" s="400"/>
      <c r="EJ147" s="400"/>
      <c r="EK147" s="400"/>
      <c r="EL147" s="400"/>
      <c r="EM147" s="400"/>
      <c r="EN147" s="400"/>
      <c r="EO147" s="400"/>
      <c r="EP147" s="400"/>
      <c r="EQ147" s="400"/>
      <c r="ER147" s="400"/>
      <c r="ES147" s="400"/>
      <c r="ET147" s="400"/>
      <c r="EU147" s="400"/>
      <c r="EV147" s="400"/>
      <c r="EW147" s="400"/>
      <c r="EX147" s="400"/>
      <c r="EY147" s="400"/>
      <c r="EZ147" s="400"/>
      <c r="FA147" s="400"/>
      <c r="FB147" s="400"/>
      <c r="FC147" s="400"/>
      <c r="FD147" s="400"/>
      <c r="FE147" s="400"/>
      <c r="FF147" s="400"/>
      <c r="FG147" s="400"/>
      <c r="FH147" s="400"/>
      <c r="FI147" s="400"/>
      <c r="FJ147" s="400"/>
      <c r="FK147" s="400"/>
      <c r="FL147" s="400"/>
      <c r="FM147" s="400"/>
      <c r="FN147" s="400"/>
      <c r="FO147" s="400"/>
      <c r="FP147" s="400"/>
      <c r="FQ147" s="400"/>
      <c r="FR147" s="400"/>
      <c r="FS147" s="400"/>
      <c r="FT147" s="400"/>
      <c r="FU147" s="400"/>
      <c r="FV147" s="400"/>
      <c r="FW147" s="400"/>
      <c r="FX147" s="400"/>
      <c r="FY147" s="400"/>
      <c r="FZ147" s="400"/>
      <c r="GA147" s="400"/>
      <c r="GB147" s="400"/>
      <c r="GC147" s="400"/>
      <c r="GD147" s="400"/>
      <c r="GE147" s="400"/>
      <c r="GF147" s="400"/>
      <c r="GG147" s="400"/>
      <c r="GH147" s="400"/>
      <c r="GI147" s="400"/>
      <c r="GJ147" s="400"/>
      <c r="GK147" s="400"/>
      <c r="GL147" s="400"/>
      <c r="GM147" s="400"/>
      <c r="GN147" s="400"/>
      <c r="GO147" s="400"/>
      <c r="GP147" s="400"/>
      <c r="GQ147" s="400"/>
      <c r="GR147" s="400"/>
      <c r="GS147" s="400"/>
      <c r="GT147" s="400"/>
      <c r="GU147" s="400"/>
      <c r="GV147" s="400"/>
      <c r="GW147" s="400"/>
      <c r="GX147" s="400"/>
      <c r="GY147" s="400"/>
      <c r="GZ147" s="400"/>
      <c r="HA147" s="400"/>
      <c r="HB147" s="400"/>
      <c r="HC147" s="400"/>
      <c r="HD147" s="400"/>
      <c r="HE147" s="400"/>
      <c r="HF147" s="400"/>
      <c r="HG147" s="400"/>
      <c r="HH147" s="400"/>
      <c r="HI147" s="400"/>
      <c r="HJ147" s="400"/>
      <c r="HK147" s="400"/>
      <c r="HL147" s="400"/>
      <c r="HM147" s="400"/>
      <c r="HN147" s="400"/>
      <c r="HO147" s="400"/>
      <c r="HP147" s="400"/>
      <c r="HQ147" s="400"/>
      <c r="HR147" s="400"/>
      <c r="HS147" s="400"/>
      <c r="HT147" s="400"/>
      <c r="HU147" s="400"/>
      <c r="HV147" s="400"/>
      <c r="HW147" s="400"/>
      <c r="HX147" s="400"/>
      <c r="HY147" s="400"/>
      <c r="HZ147" s="400"/>
      <c r="IA147" s="400"/>
      <c r="IB147" s="400"/>
      <c r="IC147" s="400"/>
      <c r="ID147" s="400"/>
      <c r="IE147" s="400"/>
      <c r="IF147" s="400"/>
      <c r="IG147" s="400"/>
      <c r="IH147" s="400"/>
      <c r="II147" s="400"/>
      <c r="IJ147" s="400"/>
      <c r="IK147" s="400"/>
      <c r="IL147" s="400"/>
      <c r="IM147" s="400"/>
      <c r="IN147" s="400"/>
      <c r="IO147" s="400"/>
      <c r="IP147" s="400"/>
      <c r="IQ147" s="400"/>
      <c r="IR147" s="400"/>
      <c r="IS147" s="400"/>
      <c r="IT147" s="400"/>
    </row>
    <row r="148" spans="1:254" s="251" customFormat="1" ht="68.25" customHeight="1">
      <c r="A148" s="320" t="s">
        <v>240</v>
      </c>
      <c r="B148" s="321" t="s">
        <v>524</v>
      </c>
      <c r="C148" s="318" t="s">
        <v>226</v>
      </c>
      <c r="D148" s="338">
        <v>22</v>
      </c>
      <c r="E148" s="277"/>
      <c r="F148" s="278"/>
      <c r="G148" s="278"/>
      <c r="H148" s="281"/>
      <c r="I148" s="281"/>
      <c r="J148" s="279"/>
      <c r="K148" s="279"/>
      <c r="L148" s="279"/>
      <c r="M148" s="453"/>
    </row>
    <row r="149" spans="1:254" s="251" customFormat="1" ht="64.5" customHeight="1">
      <c r="A149" s="320" t="s">
        <v>241</v>
      </c>
      <c r="B149" s="321" t="s">
        <v>525</v>
      </c>
      <c r="C149" s="318" t="s">
        <v>264</v>
      </c>
      <c r="D149" s="248">
        <v>3100</v>
      </c>
      <c r="E149" s="277"/>
      <c r="F149" s="278"/>
      <c r="G149" s="281"/>
      <c r="H149" s="281"/>
      <c r="I149" s="281"/>
      <c r="J149" s="279"/>
      <c r="K149" s="279"/>
      <c r="L149" s="279"/>
      <c r="M149" s="453"/>
    </row>
    <row r="150" spans="1:254" s="251" customFormat="1">
      <c r="A150" s="320" t="s">
        <v>247</v>
      </c>
      <c r="B150" s="321" t="s">
        <v>272</v>
      </c>
      <c r="C150" s="318"/>
      <c r="D150" s="338"/>
      <c r="E150" s="283"/>
      <c r="F150" s="281"/>
      <c r="G150" s="281"/>
      <c r="H150" s="282"/>
      <c r="I150" s="281"/>
      <c r="J150" s="279"/>
      <c r="K150" s="279"/>
      <c r="L150" s="279"/>
      <c r="M150" s="453"/>
    </row>
    <row r="151" spans="1:254" s="251" customFormat="1" ht="97.5" customHeight="1">
      <c r="A151" s="323" t="s">
        <v>410</v>
      </c>
      <c r="B151" s="324" t="s">
        <v>526</v>
      </c>
      <c r="C151" s="318" t="s">
        <v>228</v>
      </c>
      <c r="D151" s="248">
        <f>18*D153</f>
        <v>2700</v>
      </c>
      <c r="E151" s="283"/>
      <c r="F151" s="278"/>
      <c r="G151" s="278"/>
      <c r="H151" s="278"/>
      <c r="I151" s="281"/>
      <c r="J151" s="279"/>
      <c r="K151" s="279"/>
      <c r="L151" s="279"/>
      <c r="M151" s="453"/>
    </row>
    <row r="152" spans="1:254" s="251" customFormat="1" ht="93" customHeight="1">
      <c r="A152" s="323" t="s">
        <v>411</v>
      </c>
      <c r="B152" s="324" t="s">
        <v>527</v>
      </c>
      <c r="C152" s="318" t="s">
        <v>228</v>
      </c>
      <c r="D152" s="248">
        <f>16*D154</f>
        <v>10592</v>
      </c>
      <c r="E152" s="283"/>
      <c r="F152" s="278"/>
      <c r="G152" s="278"/>
      <c r="H152" s="278"/>
      <c r="I152" s="281"/>
      <c r="J152" s="279"/>
      <c r="K152" s="279"/>
      <c r="L152" s="279"/>
      <c r="M152" s="453"/>
    </row>
    <row r="153" spans="1:254" s="251" customFormat="1" ht="97.5" customHeight="1">
      <c r="A153" s="323" t="s">
        <v>412</v>
      </c>
      <c r="B153" s="324" t="s">
        <v>528</v>
      </c>
      <c r="C153" s="318" t="s">
        <v>228</v>
      </c>
      <c r="D153" s="248">
        <v>150</v>
      </c>
      <c r="E153" s="283"/>
      <c r="F153" s="281"/>
      <c r="G153" s="278"/>
      <c r="H153" s="278"/>
      <c r="I153" s="278"/>
      <c r="J153" s="278"/>
      <c r="K153" s="279"/>
      <c r="L153" s="279"/>
      <c r="M153" s="453"/>
    </row>
    <row r="154" spans="1:254" s="251" customFormat="1" ht="88.5" customHeight="1">
      <c r="A154" s="323" t="s">
        <v>413</v>
      </c>
      <c r="B154" s="324" t="s">
        <v>529</v>
      </c>
      <c r="C154" s="318" t="s">
        <v>228</v>
      </c>
      <c r="D154" s="248">
        <v>662</v>
      </c>
      <c r="E154" s="283"/>
      <c r="F154" s="281"/>
      <c r="G154" s="278"/>
      <c r="H154" s="278"/>
      <c r="I154" s="278"/>
      <c r="J154" s="278"/>
      <c r="K154" s="279"/>
      <c r="L154" s="279"/>
      <c r="M154" s="453"/>
    </row>
    <row r="155" spans="1:254" s="251" customFormat="1" ht="103.75" customHeight="1">
      <c r="A155" s="323" t="s">
        <v>414</v>
      </c>
      <c r="B155" s="324" t="s">
        <v>621</v>
      </c>
      <c r="C155" s="318" t="s">
        <v>228</v>
      </c>
      <c r="D155" s="248">
        <f t="shared" ref="D155" si="2">8700+31776</f>
        <v>40476</v>
      </c>
      <c r="E155" s="283"/>
      <c r="F155" s="281"/>
      <c r="G155" s="287" t="s">
        <v>321</v>
      </c>
      <c r="H155" s="278"/>
      <c r="I155" s="278"/>
      <c r="J155" s="278"/>
      <c r="K155" s="287" t="s">
        <v>320</v>
      </c>
      <c r="L155" s="279"/>
      <c r="M155" s="453"/>
    </row>
    <row r="156" spans="1:254" s="251" customFormat="1" ht="39.75" customHeight="1">
      <c r="A156" s="320" t="s">
        <v>248</v>
      </c>
      <c r="B156" s="325" t="s">
        <v>261</v>
      </c>
      <c r="C156" s="402"/>
      <c r="D156" s="248"/>
      <c r="E156" s="284"/>
      <c r="F156" s="281"/>
      <c r="G156" s="281"/>
      <c r="H156" s="281"/>
      <c r="I156" s="281"/>
      <c r="J156" s="279"/>
      <c r="K156" s="279"/>
      <c r="L156" s="279"/>
      <c r="M156" s="453"/>
    </row>
    <row r="157" spans="1:254" s="251" customFormat="1" ht="108" customHeight="1">
      <c r="A157" s="323" t="s">
        <v>415</v>
      </c>
      <c r="B157" s="324" t="s">
        <v>530</v>
      </c>
      <c r="C157" s="318" t="s">
        <v>228</v>
      </c>
      <c r="D157" s="271">
        <v>2</v>
      </c>
      <c r="E157" s="283"/>
      <c r="F157" s="281"/>
      <c r="G157" s="278"/>
      <c r="H157" s="278"/>
      <c r="I157" s="287" t="s">
        <v>324</v>
      </c>
      <c r="J157" s="279"/>
      <c r="K157" s="279"/>
      <c r="L157" s="279"/>
      <c r="M157" s="453"/>
    </row>
    <row r="158" spans="1:254" s="251" customFormat="1" ht="87" customHeight="1">
      <c r="A158" s="323" t="s">
        <v>416</v>
      </c>
      <c r="B158" s="324" t="s">
        <v>531</v>
      </c>
      <c r="C158" s="318" t="s">
        <v>228</v>
      </c>
      <c r="D158" s="272">
        <f>48+3</f>
        <v>51</v>
      </c>
      <c r="E158" s="283"/>
      <c r="F158" s="281"/>
      <c r="G158" s="281"/>
      <c r="H158" s="278"/>
      <c r="I158" s="281"/>
      <c r="J158" s="279"/>
      <c r="K158" s="279"/>
      <c r="L158" s="279"/>
      <c r="M158" s="453"/>
    </row>
    <row r="159" spans="1:254" s="251" customFormat="1">
      <c r="A159" s="320" t="s">
        <v>249</v>
      </c>
      <c r="B159" s="321" t="s">
        <v>277</v>
      </c>
      <c r="C159" s="402"/>
      <c r="D159" s="338"/>
      <c r="E159" s="283"/>
      <c r="F159" s="281"/>
      <c r="G159" s="281"/>
      <c r="H159" s="281"/>
      <c r="I159" s="281"/>
      <c r="J159" s="279"/>
      <c r="K159" s="279"/>
      <c r="L159" s="279"/>
      <c r="M159" s="453"/>
    </row>
    <row r="160" spans="1:254" s="251" customFormat="1" ht="74.25" customHeight="1">
      <c r="A160" s="323" t="s">
        <v>417</v>
      </c>
      <c r="B160" s="324" t="s">
        <v>451</v>
      </c>
      <c r="C160" s="318" t="s">
        <v>228</v>
      </c>
      <c r="D160" s="269">
        <v>2</v>
      </c>
      <c r="E160" s="284"/>
      <c r="F160" s="281"/>
      <c r="G160" s="281"/>
      <c r="H160" s="282"/>
      <c r="I160" s="287"/>
      <c r="J160" s="287" t="s">
        <v>326</v>
      </c>
      <c r="K160" s="279"/>
      <c r="L160" s="279"/>
      <c r="M160" s="453"/>
    </row>
    <row r="161" spans="1:13" s="251" customFormat="1">
      <c r="A161" s="323" t="s">
        <v>418</v>
      </c>
      <c r="B161" s="324" t="s">
        <v>287</v>
      </c>
      <c r="C161" s="318" t="s">
        <v>228</v>
      </c>
      <c r="D161" s="272">
        <f>48+3</f>
        <v>51</v>
      </c>
      <c r="E161" s="283"/>
      <c r="F161" s="281"/>
      <c r="G161" s="281"/>
      <c r="H161" s="281"/>
      <c r="I161" s="278"/>
      <c r="J161" s="278"/>
      <c r="K161" s="279"/>
      <c r="L161" s="279"/>
      <c r="M161" s="453"/>
    </row>
    <row r="162" spans="1:13" s="251" customFormat="1" ht="114" customHeight="1">
      <c r="A162" s="320" t="s">
        <v>275</v>
      </c>
      <c r="B162" s="321" t="s">
        <v>532</v>
      </c>
      <c r="C162" s="318" t="s">
        <v>227</v>
      </c>
      <c r="D162" s="293">
        <v>99</v>
      </c>
      <c r="E162" s="283"/>
      <c r="F162" s="281"/>
      <c r="G162" s="281"/>
      <c r="H162" s="281"/>
      <c r="I162" s="278"/>
      <c r="J162" s="278"/>
      <c r="K162" s="279"/>
      <c r="L162" s="279"/>
      <c r="M162" s="453"/>
    </row>
    <row r="163" spans="1:13" s="251" customFormat="1" ht="27.75" customHeight="1">
      <c r="A163" s="320" t="s">
        <v>626</v>
      </c>
      <c r="B163" s="321" t="s">
        <v>293</v>
      </c>
      <c r="C163" s="318" t="s">
        <v>227</v>
      </c>
      <c r="D163" s="293">
        <f t="shared" ref="D163" si="3">3276/78*15</f>
        <v>630</v>
      </c>
      <c r="E163" s="283"/>
      <c r="F163" s="281"/>
      <c r="G163" s="281"/>
      <c r="H163" s="282"/>
      <c r="I163" s="281"/>
      <c r="J163" s="287" t="s">
        <v>333</v>
      </c>
      <c r="K163" s="287" t="s">
        <v>332</v>
      </c>
      <c r="L163" s="279"/>
      <c r="M163" s="453"/>
    </row>
    <row r="164" spans="1:13" s="251" customFormat="1" ht="30.75" customHeight="1">
      <c r="A164" s="320" t="s">
        <v>274</v>
      </c>
      <c r="B164" s="321" t="s">
        <v>533</v>
      </c>
      <c r="C164" s="318" t="s">
        <v>229</v>
      </c>
      <c r="D164" s="294">
        <f t="shared" ref="D164" si="4">22.7/115.6*15</f>
        <v>2.9455017301038064</v>
      </c>
      <c r="E164" s="283"/>
      <c r="F164" s="287" t="s">
        <v>318</v>
      </c>
      <c r="G164" s="278"/>
      <c r="H164" s="278"/>
      <c r="I164" s="278"/>
      <c r="J164" s="281"/>
      <c r="K164" s="279"/>
      <c r="L164" s="279"/>
      <c r="M164" s="453"/>
    </row>
    <row r="165" spans="1:13" s="251" customFormat="1" ht="62.25" customHeight="1">
      <c r="A165" s="320" t="s">
        <v>265</v>
      </c>
      <c r="B165" s="326" t="s">
        <v>534</v>
      </c>
      <c r="C165" s="319" t="s">
        <v>229</v>
      </c>
      <c r="D165" s="262">
        <f t="shared" ref="D165" si="5">56.1/115.6*15</f>
        <v>7.2794117647058831</v>
      </c>
      <c r="E165" s="283"/>
      <c r="F165" s="287" t="s">
        <v>318</v>
      </c>
      <c r="G165" s="278"/>
      <c r="H165" s="278"/>
      <c r="I165" s="278"/>
      <c r="J165" s="279"/>
      <c r="K165" s="279"/>
      <c r="L165" s="279"/>
      <c r="M165" s="453"/>
    </row>
    <row r="166" spans="1:13" s="251" customFormat="1" ht="33.75" customHeight="1">
      <c r="A166" s="320" t="s">
        <v>250</v>
      </c>
      <c r="B166" s="321" t="s">
        <v>535</v>
      </c>
      <c r="C166" s="318" t="s">
        <v>229</v>
      </c>
      <c r="D166" s="270">
        <f t="shared" ref="D166" si="6">22.7/115.6*15</f>
        <v>2.9455017301038064</v>
      </c>
      <c r="E166" s="283"/>
      <c r="F166" s="281"/>
      <c r="G166" s="278"/>
      <c r="H166" s="278"/>
      <c r="I166" s="278"/>
      <c r="J166" s="287" t="s">
        <v>326</v>
      </c>
      <c r="K166" s="279"/>
      <c r="L166" s="279"/>
      <c r="M166" s="453"/>
    </row>
    <row r="167" spans="1:13" s="403" customFormat="1" ht="59.25" customHeight="1">
      <c r="A167" s="320" t="s">
        <v>251</v>
      </c>
      <c r="B167" s="326" t="s">
        <v>536</v>
      </c>
      <c r="C167" s="318" t="s">
        <v>229</v>
      </c>
      <c r="D167" s="261">
        <f t="shared" ref="D167" si="7">75/16*2</f>
        <v>9.375</v>
      </c>
      <c r="E167" s="283"/>
      <c r="F167" s="281"/>
      <c r="G167" s="278"/>
      <c r="H167" s="278"/>
      <c r="I167" s="278"/>
      <c r="J167" s="287" t="s">
        <v>326</v>
      </c>
      <c r="K167" s="285"/>
      <c r="L167" s="285"/>
      <c r="M167" s="453"/>
    </row>
    <row r="168" spans="1:13" s="403" customFormat="1" ht="50.25" customHeight="1">
      <c r="A168" s="320" t="s">
        <v>419</v>
      </c>
      <c r="B168" s="321" t="s">
        <v>371</v>
      </c>
      <c r="C168" s="318" t="s">
        <v>229</v>
      </c>
      <c r="D168" s="262">
        <f t="shared" ref="D168" si="8">12/115.6*15</f>
        <v>1.5570934256055364</v>
      </c>
      <c r="E168" s="283"/>
      <c r="F168" s="281"/>
      <c r="G168" s="281"/>
      <c r="H168" s="287" t="s">
        <v>335</v>
      </c>
      <c r="I168" s="278"/>
      <c r="J168" s="285"/>
      <c r="K168" s="285"/>
      <c r="L168" s="285"/>
      <c r="M168" s="453"/>
    </row>
    <row r="169" spans="1:13" s="403" customFormat="1" ht="58.5" customHeight="1">
      <c r="A169" s="320" t="s">
        <v>252</v>
      </c>
      <c r="B169" s="321" t="s">
        <v>537</v>
      </c>
      <c r="C169" s="318" t="s">
        <v>229</v>
      </c>
      <c r="D169" s="262">
        <f t="shared" ref="D169" si="9">15/16*2</f>
        <v>1.875</v>
      </c>
      <c r="E169" s="283"/>
      <c r="F169" s="281"/>
      <c r="G169" s="281"/>
      <c r="H169" s="287" t="s">
        <v>335</v>
      </c>
      <c r="I169" s="287"/>
      <c r="J169" s="285"/>
      <c r="K169" s="285"/>
      <c r="L169" s="285"/>
      <c r="M169" s="453"/>
    </row>
    <row r="170" spans="1:13" s="251" customFormat="1">
      <c r="A170" s="320" t="s">
        <v>246</v>
      </c>
      <c r="B170" s="321" t="s">
        <v>230</v>
      </c>
      <c r="C170" s="318"/>
      <c r="D170" s="338"/>
      <c r="E170" s="283"/>
      <c r="F170" s="281"/>
      <c r="G170" s="281"/>
      <c r="H170" s="281"/>
      <c r="I170" s="279"/>
      <c r="J170" s="279"/>
      <c r="K170" s="279"/>
      <c r="L170" s="279"/>
      <c r="M170" s="453"/>
    </row>
    <row r="171" spans="1:13" s="251" customFormat="1" ht="82.5" customHeight="1">
      <c r="A171" s="323" t="s">
        <v>262</v>
      </c>
      <c r="B171" s="324" t="s">
        <v>538</v>
      </c>
      <c r="C171" s="318" t="s">
        <v>229</v>
      </c>
      <c r="D171" s="257">
        <v>86</v>
      </c>
      <c r="E171" s="283"/>
      <c r="F171" s="281"/>
      <c r="G171" s="281"/>
      <c r="H171" s="281"/>
      <c r="I171" s="278"/>
      <c r="J171" s="278"/>
      <c r="K171" s="279"/>
      <c r="L171" s="279"/>
      <c r="M171" s="453"/>
    </row>
    <row r="172" spans="1:13" s="251" customFormat="1" ht="83.25" customHeight="1">
      <c r="A172" s="323" t="s">
        <v>263</v>
      </c>
      <c r="B172" s="324" t="s">
        <v>539</v>
      </c>
      <c r="C172" s="318" t="s">
        <v>229</v>
      </c>
      <c r="D172" s="257">
        <v>41</v>
      </c>
      <c r="E172" s="283"/>
      <c r="F172" s="281"/>
      <c r="G172" s="281"/>
      <c r="H172" s="278"/>
      <c r="I172" s="278"/>
      <c r="J172" s="287" t="s">
        <v>333</v>
      </c>
      <c r="K172" s="279"/>
      <c r="L172" s="279"/>
      <c r="M172" s="453"/>
    </row>
    <row r="173" spans="1:13" s="251" customFormat="1" ht="83.25" customHeight="1">
      <c r="A173" s="323" t="s">
        <v>384</v>
      </c>
      <c r="B173" s="324" t="s">
        <v>540</v>
      </c>
      <c r="C173" s="318" t="s">
        <v>229</v>
      </c>
      <c r="D173" s="338">
        <v>7.8</v>
      </c>
      <c r="E173" s="283"/>
      <c r="F173" s="281"/>
      <c r="G173" s="281"/>
      <c r="H173" s="281"/>
      <c r="I173" s="287"/>
      <c r="J173" s="278"/>
      <c r="K173" s="279"/>
      <c r="L173" s="295"/>
      <c r="M173" s="453"/>
    </row>
    <row r="174" spans="1:13" s="251" customFormat="1" ht="82.5" customHeight="1">
      <c r="A174" s="323" t="s">
        <v>385</v>
      </c>
      <c r="B174" s="324" t="s">
        <v>541</v>
      </c>
      <c r="C174" s="318" t="s">
        <v>229</v>
      </c>
      <c r="D174" s="338">
        <v>1.6</v>
      </c>
      <c r="E174" s="283"/>
      <c r="F174" s="281"/>
      <c r="G174" s="281"/>
      <c r="H174" s="281"/>
      <c r="I174" s="289" t="s">
        <v>324</v>
      </c>
      <c r="J174" s="289" t="s">
        <v>326</v>
      </c>
      <c r="K174" s="279"/>
      <c r="L174" s="279"/>
      <c r="M174" s="453"/>
    </row>
    <row r="175" spans="1:13" s="251" customFormat="1" ht="30.75" customHeight="1">
      <c r="A175" s="323" t="s">
        <v>386</v>
      </c>
      <c r="B175" s="324" t="s">
        <v>542</v>
      </c>
      <c r="C175" s="318" t="s">
        <v>229</v>
      </c>
      <c r="D175" s="338">
        <v>15.6</v>
      </c>
      <c r="E175" s="283"/>
      <c r="F175" s="281"/>
      <c r="G175" s="281"/>
      <c r="H175" s="278"/>
      <c r="I175" s="278"/>
      <c r="J175" s="278"/>
      <c r="K175" s="289" t="s">
        <v>320</v>
      </c>
      <c r="L175" s="405"/>
      <c r="M175" s="453"/>
    </row>
    <row r="176" spans="1:13" s="251" customFormat="1" ht="33.75" customHeight="1">
      <c r="A176" s="323" t="s">
        <v>388</v>
      </c>
      <c r="B176" s="324" t="s">
        <v>543</v>
      </c>
      <c r="C176" s="318" t="s">
        <v>229</v>
      </c>
      <c r="D176" s="256">
        <f t="shared" ref="D176" si="10">5/115.6*15</f>
        <v>0.6487889273356402</v>
      </c>
      <c r="E176" s="283"/>
      <c r="F176" s="281"/>
      <c r="G176" s="281"/>
      <c r="H176" s="278"/>
      <c r="I176" s="278"/>
      <c r="J176" s="278"/>
      <c r="K176" s="289" t="s">
        <v>320</v>
      </c>
      <c r="L176" s="405"/>
      <c r="M176" s="453"/>
    </row>
    <row r="177" spans="1:254" s="251" customFormat="1" ht="45.75" customHeight="1">
      <c r="A177" s="320" t="s">
        <v>267</v>
      </c>
      <c r="B177" s="327" t="s">
        <v>452</v>
      </c>
      <c r="C177" s="318" t="s">
        <v>228</v>
      </c>
      <c r="D177" s="273">
        <v>2</v>
      </c>
      <c r="E177" s="284"/>
      <c r="F177" s="282"/>
      <c r="G177" s="281"/>
      <c r="H177" s="281"/>
      <c r="I177" s="281"/>
      <c r="J177" s="289" t="s">
        <v>339</v>
      </c>
      <c r="K177" s="279"/>
      <c r="L177" s="279"/>
      <c r="M177" s="453"/>
    </row>
    <row r="178" spans="1:254" s="251" customFormat="1" ht="52">
      <c r="A178" s="320" t="s">
        <v>387</v>
      </c>
      <c r="B178" s="327" t="s">
        <v>627</v>
      </c>
      <c r="C178" s="318" t="s">
        <v>228</v>
      </c>
      <c r="D178" s="272">
        <f>48+3</f>
        <v>51</v>
      </c>
      <c r="E178" s="284"/>
      <c r="F178" s="281"/>
      <c r="G178" s="281"/>
      <c r="H178" s="281"/>
      <c r="I178" s="278"/>
      <c r="J178" s="278"/>
      <c r="K178" s="281"/>
      <c r="L178" s="279"/>
      <c r="M178" s="453"/>
    </row>
    <row r="179" spans="1:254" s="251" customFormat="1" ht="43.5" customHeight="1">
      <c r="A179" s="320" t="s">
        <v>244</v>
      </c>
      <c r="B179" s="321" t="s">
        <v>544</v>
      </c>
      <c r="C179" s="318" t="s">
        <v>278</v>
      </c>
      <c r="D179" s="338">
        <f>10100/5</f>
        <v>2020</v>
      </c>
      <c r="E179" s="283"/>
      <c r="F179" s="281"/>
      <c r="G179" s="281"/>
      <c r="H179" s="281"/>
      <c r="I179" s="281"/>
      <c r="J179" s="289" t="s">
        <v>348</v>
      </c>
      <c r="K179" s="289" t="s">
        <v>332</v>
      </c>
      <c r="L179" s="279"/>
      <c r="M179" s="453"/>
    </row>
    <row r="180" spans="1:254" s="251" customFormat="1" ht="99" customHeight="1" thickBot="1">
      <c r="A180" s="320" t="s">
        <v>231</v>
      </c>
      <c r="B180" s="321" t="s">
        <v>437</v>
      </c>
      <c r="C180" s="318" t="s">
        <v>257</v>
      </c>
      <c r="D180" s="293">
        <v>0.13</v>
      </c>
      <c r="E180" s="277"/>
      <c r="F180" s="278"/>
      <c r="G180" s="278"/>
      <c r="H180" s="278"/>
      <c r="I180" s="281"/>
      <c r="J180" s="286"/>
      <c r="K180" s="279"/>
      <c r="L180" s="279"/>
      <c r="M180" s="453"/>
    </row>
    <row r="181" spans="1:254" s="251" customFormat="1" ht="16" thickBot="1">
      <c r="A181" s="560"/>
      <c r="B181" s="561"/>
      <c r="C181" s="561"/>
      <c r="D181" s="561"/>
      <c r="E181" s="307"/>
      <c r="F181" s="308"/>
      <c r="G181" s="308"/>
      <c r="H181" s="308"/>
      <c r="I181" s="308"/>
      <c r="J181" s="309"/>
      <c r="K181" s="310"/>
      <c r="L181" s="310"/>
      <c r="M181" s="455"/>
    </row>
    <row r="182" spans="1:254" s="251" customFormat="1" ht="50.25" customHeight="1" thickBot="1">
      <c r="A182" s="533" t="s">
        <v>219</v>
      </c>
      <c r="B182" s="535" t="s">
        <v>220</v>
      </c>
      <c r="C182" s="537" t="s">
        <v>239</v>
      </c>
      <c r="D182" s="538"/>
      <c r="E182" s="539" t="s">
        <v>297</v>
      </c>
      <c r="F182" s="540"/>
      <c r="G182" s="540"/>
      <c r="H182" s="540"/>
      <c r="I182" s="540"/>
      <c r="J182" s="540"/>
      <c r="K182" s="540"/>
      <c r="L182" s="540"/>
      <c r="M182" s="458"/>
    </row>
    <row r="183" spans="1:254" s="251" customFormat="1" ht="27.65" customHeight="1">
      <c r="A183" s="534"/>
      <c r="B183" s="536"/>
      <c r="C183" s="541" t="s">
        <v>221</v>
      </c>
      <c r="D183" s="542" t="s">
        <v>222</v>
      </c>
      <c r="E183" s="543" t="s">
        <v>298</v>
      </c>
      <c r="F183" s="531" t="s">
        <v>299</v>
      </c>
      <c r="G183" s="531" t="s">
        <v>300</v>
      </c>
      <c r="H183" s="545" t="s">
        <v>301</v>
      </c>
      <c r="I183" s="531" t="s">
        <v>302</v>
      </c>
      <c r="J183" s="531" t="s">
        <v>303</v>
      </c>
      <c r="K183" s="531" t="s">
        <v>304</v>
      </c>
      <c r="L183" s="531" t="s">
        <v>305</v>
      </c>
      <c r="M183" s="529"/>
    </row>
    <row r="184" spans="1:254" s="251" customFormat="1" ht="16" thickBot="1">
      <c r="A184" s="547" t="s">
        <v>315</v>
      </c>
      <c r="B184" s="548"/>
      <c r="C184" s="541"/>
      <c r="D184" s="542"/>
      <c r="E184" s="544"/>
      <c r="F184" s="532"/>
      <c r="G184" s="532"/>
      <c r="H184" s="546"/>
      <c r="I184" s="532"/>
      <c r="J184" s="532"/>
      <c r="K184" s="532"/>
      <c r="L184" s="532"/>
      <c r="M184" s="530"/>
    </row>
    <row r="185" spans="1:254" s="251" customFormat="1">
      <c r="A185" s="296" t="s">
        <v>240</v>
      </c>
      <c r="B185" s="242" t="s">
        <v>352</v>
      </c>
      <c r="C185" s="337" t="s">
        <v>225</v>
      </c>
      <c r="D185" s="293">
        <v>0.13</v>
      </c>
      <c r="E185" s="274"/>
      <c r="F185" s="282"/>
      <c r="G185" s="281"/>
      <c r="H185" s="281"/>
      <c r="I185" s="281"/>
      <c r="J185" s="287" t="s">
        <v>333</v>
      </c>
      <c r="K185" s="278"/>
      <c r="L185" s="279"/>
      <c r="M185" s="453"/>
    </row>
    <row r="186" spans="1:254" s="251" customFormat="1" ht="26">
      <c r="A186" s="246" t="s">
        <v>241</v>
      </c>
      <c r="B186" s="244" t="s">
        <v>357</v>
      </c>
      <c r="C186" s="337" t="s">
        <v>225</v>
      </c>
      <c r="D186" s="293">
        <v>0.13</v>
      </c>
      <c r="E186" s="278"/>
      <c r="F186" s="278"/>
      <c r="G186" s="278"/>
      <c r="H186" s="278"/>
      <c r="I186" s="278"/>
      <c r="J186" s="278"/>
      <c r="K186" s="278"/>
      <c r="L186" s="278"/>
      <c r="M186" s="452"/>
    </row>
    <row r="188" spans="1:254" ht="16" thickBot="1">
      <c r="A188" s="576" t="s">
        <v>281</v>
      </c>
      <c r="B188" s="577"/>
      <c r="C188" s="577"/>
      <c r="D188" s="577"/>
      <c r="E188" s="577"/>
      <c r="F188" s="577"/>
      <c r="G188" s="577"/>
      <c r="H188" s="577"/>
      <c r="I188" s="577"/>
      <c r="J188" s="577"/>
      <c r="K188" s="577"/>
      <c r="L188" s="577"/>
      <c r="M188" s="478"/>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BY188" s="251"/>
      <c r="BZ188" s="251"/>
      <c r="CA188" s="251"/>
      <c r="CB188" s="251"/>
      <c r="CC188" s="251"/>
      <c r="CD188" s="251"/>
      <c r="CE188" s="251"/>
      <c r="CF188" s="251"/>
      <c r="CG188" s="251"/>
      <c r="CH188" s="251"/>
      <c r="CI188" s="251"/>
      <c r="CJ188" s="251"/>
      <c r="CK188" s="251"/>
      <c r="CL188" s="251"/>
      <c r="CM188" s="251"/>
      <c r="CN188" s="251"/>
      <c r="CO188" s="251"/>
      <c r="CP188" s="251"/>
      <c r="CQ188" s="251"/>
      <c r="CR188" s="251"/>
      <c r="CS188" s="251"/>
      <c r="CT188" s="251"/>
      <c r="CU188" s="251"/>
      <c r="CV188" s="251"/>
      <c r="CW188" s="251"/>
      <c r="CX188" s="251"/>
      <c r="CY188" s="251"/>
      <c r="CZ188" s="251"/>
      <c r="DA188" s="251"/>
      <c r="DB188" s="251"/>
      <c r="DC188" s="251"/>
      <c r="DD188" s="251"/>
      <c r="DE188" s="251"/>
      <c r="DF188" s="251"/>
      <c r="DG188" s="251"/>
      <c r="DH188" s="251"/>
      <c r="DI188" s="251"/>
      <c r="DJ188" s="251"/>
      <c r="DK188" s="251"/>
      <c r="DL188" s="251"/>
      <c r="DM188" s="251"/>
      <c r="DN188" s="251"/>
      <c r="DO188" s="251"/>
      <c r="DP188" s="251"/>
      <c r="DQ188" s="251"/>
      <c r="DR188" s="251"/>
      <c r="DS188" s="251"/>
      <c r="DT188" s="251"/>
      <c r="DU188" s="251"/>
      <c r="DV188" s="251"/>
      <c r="DW188" s="251"/>
      <c r="DX188" s="251"/>
      <c r="DY188" s="251"/>
      <c r="DZ188" s="251"/>
      <c r="EA188" s="251"/>
      <c r="EB188" s="251"/>
      <c r="EC188" s="251"/>
      <c r="ED188" s="251"/>
      <c r="EE188" s="251"/>
      <c r="EF188" s="251"/>
      <c r="EG188" s="251"/>
      <c r="EH188" s="251"/>
      <c r="EI188" s="251"/>
      <c r="EJ188" s="251"/>
      <c r="EK188" s="251"/>
      <c r="EL188" s="251"/>
      <c r="EM188" s="251"/>
      <c r="EN188" s="251"/>
      <c r="EO188" s="251"/>
      <c r="EP188" s="251"/>
      <c r="EQ188" s="251"/>
      <c r="ER188" s="251"/>
      <c r="ES188" s="251"/>
      <c r="ET188" s="251"/>
      <c r="EU188" s="251"/>
      <c r="EV188" s="251"/>
      <c r="EW188" s="251"/>
      <c r="EX188" s="251"/>
      <c r="EY188" s="251"/>
      <c r="EZ188" s="251"/>
      <c r="FA188" s="251"/>
      <c r="FB188" s="251"/>
      <c r="FC188" s="251"/>
      <c r="FD188" s="251"/>
      <c r="FE188" s="251"/>
      <c r="FF188" s="251"/>
      <c r="FG188" s="251"/>
      <c r="FH188" s="251"/>
      <c r="FI188" s="251"/>
      <c r="FJ188" s="251"/>
      <c r="FK188" s="251"/>
      <c r="FL188" s="251"/>
      <c r="FM188" s="251"/>
      <c r="FN188" s="251"/>
      <c r="FO188" s="251"/>
      <c r="FP188" s="251"/>
      <c r="FQ188" s="251"/>
      <c r="FR188" s="251"/>
      <c r="FS188" s="251"/>
      <c r="FT188" s="251"/>
      <c r="FU188" s="251"/>
      <c r="FV188" s="251"/>
      <c r="FW188" s="251"/>
      <c r="FX188" s="251"/>
      <c r="FY188" s="251"/>
      <c r="FZ188" s="251"/>
      <c r="GA188" s="251"/>
      <c r="GB188" s="251"/>
      <c r="GC188" s="251"/>
      <c r="GD188" s="251"/>
      <c r="GE188" s="251"/>
      <c r="GF188" s="251"/>
      <c r="GG188" s="251"/>
      <c r="GH188" s="251"/>
      <c r="GI188" s="251"/>
      <c r="GJ188" s="251"/>
      <c r="GK188" s="251"/>
      <c r="GL188" s="251"/>
      <c r="GM188" s="251"/>
      <c r="GN188" s="251"/>
      <c r="GO188" s="251"/>
      <c r="GP188" s="251"/>
      <c r="GQ188" s="251"/>
      <c r="GR188" s="251"/>
      <c r="GS188" s="251"/>
      <c r="GT188" s="251"/>
      <c r="GU188" s="251"/>
      <c r="GV188" s="251"/>
      <c r="GW188" s="251"/>
      <c r="GX188" s="251"/>
      <c r="GY188" s="251"/>
      <c r="GZ188" s="251"/>
      <c r="HA188" s="251"/>
      <c r="HB188" s="251"/>
      <c r="HC188" s="251"/>
      <c r="HD188" s="251"/>
      <c r="HE188" s="251"/>
      <c r="HF188" s="251"/>
      <c r="HG188" s="251"/>
      <c r="HH188" s="251"/>
      <c r="HI188" s="251"/>
      <c r="HJ188" s="251"/>
      <c r="HK188" s="251"/>
      <c r="HL188" s="251"/>
      <c r="HM188" s="251"/>
      <c r="HN188" s="251"/>
      <c r="HO188" s="251"/>
      <c r="HP188" s="251"/>
      <c r="HQ188" s="251"/>
      <c r="HR188" s="251"/>
      <c r="HS188" s="251"/>
      <c r="HT188" s="251"/>
      <c r="HU188" s="251"/>
      <c r="HV188" s="251"/>
      <c r="HW188" s="251"/>
      <c r="HX188" s="251"/>
      <c r="HY188" s="251"/>
      <c r="HZ188" s="251"/>
      <c r="IA188" s="251"/>
      <c r="IB188" s="251"/>
      <c r="IC188" s="251"/>
      <c r="ID188" s="251"/>
      <c r="IE188" s="251"/>
      <c r="IF188" s="251"/>
      <c r="IG188" s="251"/>
      <c r="IH188" s="251"/>
      <c r="II188" s="251"/>
      <c r="IJ188" s="251"/>
      <c r="IK188" s="251"/>
      <c r="IL188" s="251"/>
      <c r="IM188" s="251"/>
      <c r="IN188" s="251"/>
      <c r="IO188" s="251"/>
      <c r="IP188" s="251"/>
      <c r="IQ188" s="251"/>
      <c r="IR188" s="251"/>
      <c r="IS188" s="251"/>
      <c r="IT188" s="251"/>
    </row>
    <row r="189" spans="1:254" s="401" customFormat="1" ht="42" customHeight="1" thickBot="1">
      <c r="A189" s="578" t="s">
        <v>219</v>
      </c>
      <c r="B189" s="578" t="s">
        <v>220</v>
      </c>
      <c r="C189" s="579" t="s">
        <v>245</v>
      </c>
      <c r="D189" s="550"/>
      <c r="E189" s="551" t="s">
        <v>297</v>
      </c>
      <c r="F189" s="552"/>
      <c r="G189" s="552"/>
      <c r="H189" s="552"/>
      <c r="I189" s="552"/>
      <c r="J189" s="552"/>
      <c r="K189" s="552"/>
      <c r="L189" s="552"/>
      <c r="M189" s="459"/>
      <c r="N189" s="400"/>
      <c r="O189" s="400"/>
      <c r="P189" s="400"/>
      <c r="Q189" s="400"/>
      <c r="R189" s="400"/>
      <c r="S189" s="400"/>
      <c r="T189" s="400"/>
      <c r="U189" s="400"/>
      <c r="V189" s="400"/>
      <c r="W189" s="400"/>
      <c r="X189" s="400"/>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U189" s="400"/>
      <c r="AV189" s="400"/>
      <c r="AW189" s="400"/>
      <c r="AX189" s="400"/>
      <c r="AY189" s="400"/>
      <c r="AZ189" s="400"/>
      <c r="BA189" s="400"/>
      <c r="BB189" s="400"/>
      <c r="BC189" s="400"/>
      <c r="BD189" s="400"/>
      <c r="BE189" s="400"/>
      <c r="BF189" s="400"/>
      <c r="BG189" s="400"/>
      <c r="BH189" s="400"/>
      <c r="BI189" s="400"/>
      <c r="BJ189" s="400"/>
      <c r="BK189" s="400"/>
      <c r="BL189" s="400"/>
      <c r="BM189" s="400"/>
      <c r="BN189" s="400"/>
      <c r="BO189" s="400"/>
      <c r="BP189" s="400"/>
      <c r="BQ189" s="400"/>
      <c r="BR189" s="400"/>
      <c r="BS189" s="400"/>
      <c r="BT189" s="400"/>
      <c r="BU189" s="400"/>
      <c r="BV189" s="400"/>
      <c r="BW189" s="400"/>
      <c r="BX189" s="400"/>
      <c r="BY189" s="400"/>
      <c r="BZ189" s="400"/>
      <c r="CA189" s="400"/>
      <c r="CB189" s="400"/>
      <c r="CC189" s="400"/>
      <c r="CD189" s="400"/>
      <c r="CE189" s="400"/>
      <c r="CF189" s="400"/>
      <c r="CG189" s="400"/>
      <c r="CH189" s="400"/>
      <c r="CI189" s="400"/>
      <c r="CJ189" s="400"/>
      <c r="CK189" s="400"/>
      <c r="CL189" s="400"/>
      <c r="CM189" s="400"/>
      <c r="CN189" s="400"/>
      <c r="CO189" s="400"/>
      <c r="CP189" s="400"/>
      <c r="CQ189" s="400"/>
      <c r="CR189" s="400"/>
      <c r="CS189" s="400"/>
      <c r="CT189" s="400"/>
      <c r="CU189" s="400"/>
      <c r="CV189" s="400"/>
      <c r="CW189" s="400"/>
      <c r="CX189" s="400"/>
      <c r="CY189" s="400"/>
      <c r="CZ189" s="400"/>
      <c r="DA189" s="400"/>
      <c r="DB189" s="400"/>
      <c r="DC189" s="400"/>
      <c r="DD189" s="400"/>
      <c r="DE189" s="400"/>
      <c r="DF189" s="400"/>
      <c r="DG189" s="400"/>
      <c r="DH189" s="400"/>
      <c r="DI189" s="400"/>
      <c r="DJ189" s="400"/>
      <c r="DK189" s="400"/>
      <c r="DL189" s="400"/>
      <c r="DM189" s="400"/>
      <c r="DN189" s="400"/>
      <c r="DO189" s="400"/>
      <c r="DP189" s="400"/>
      <c r="DQ189" s="400"/>
      <c r="DR189" s="400"/>
      <c r="DS189" s="400"/>
      <c r="DT189" s="400"/>
      <c r="DU189" s="400"/>
      <c r="DV189" s="400"/>
      <c r="DW189" s="400"/>
      <c r="DX189" s="400"/>
      <c r="DY189" s="400"/>
      <c r="DZ189" s="400"/>
      <c r="EA189" s="400"/>
      <c r="EB189" s="400"/>
      <c r="EC189" s="400"/>
      <c r="ED189" s="400"/>
      <c r="EE189" s="400"/>
      <c r="EF189" s="400"/>
      <c r="EG189" s="400"/>
      <c r="EH189" s="400"/>
      <c r="EI189" s="400"/>
      <c r="EJ189" s="400"/>
      <c r="EK189" s="400"/>
      <c r="EL189" s="400"/>
      <c r="EM189" s="400"/>
      <c r="EN189" s="400"/>
      <c r="EO189" s="400"/>
      <c r="EP189" s="400"/>
      <c r="EQ189" s="400"/>
      <c r="ER189" s="400"/>
      <c r="ES189" s="400"/>
      <c r="ET189" s="400"/>
      <c r="EU189" s="400"/>
      <c r="EV189" s="400"/>
      <c r="EW189" s="400"/>
      <c r="EX189" s="400"/>
      <c r="EY189" s="400"/>
      <c r="EZ189" s="400"/>
      <c r="FA189" s="400"/>
      <c r="FB189" s="400"/>
      <c r="FC189" s="400"/>
      <c r="FD189" s="400"/>
      <c r="FE189" s="400"/>
      <c r="FF189" s="400"/>
      <c r="FG189" s="400"/>
      <c r="FH189" s="400"/>
      <c r="FI189" s="400"/>
      <c r="FJ189" s="400"/>
      <c r="FK189" s="400"/>
      <c r="FL189" s="400"/>
      <c r="FM189" s="400"/>
      <c r="FN189" s="400"/>
      <c r="FO189" s="400"/>
      <c r="FP189" s="400"/>
      <c r="FQ189" s="400"/>
      <c r="FR189" s="400"/>
      <c r="FS189" s="400"/>
      <c r="FT189" s="400"/>
      <c r="FU189" s="400"/>
      <c r="FV189" s="400"/>
      <c r="FW189" s="400"/>
      <c r="FX189" s="400"/>
      <c r="FY189" s="400"/>
      <c r="FZ189" s="400"/>
      <c r="GA189" s="400"/>
      <c r="GB189" s="400"/>
      <c r="GC189" s="400"/>
      <c r="GD189" s="400"/>
      <c r="GE189" s="400"/>
      <c r="GF189" s="400"/>
      <c r="GG189" s="400"/>
      <c r="GH189" s="400"/>
      <c r="GI189" s="400"/>
      <c r="GJ189" s="400"/>
      <c r="GK189" s="400"/>
      <c r="GL189" s="400"/>
      <c r="GM189" s="400"/>
      <c r="GN189" s="400"/>
      <c r="GO189" s="400"/>
      <c r="GP189" s="400"/>
      <c r="GQ189" s="400"/>
      <c r="GR189" s="400"/>
      <c r="GS189" s="400"/>
      <c r="GT189" s="400"/>
      <c r="GU189" s="400"/>
      <c r="GV189" s="400"/>
      <c r="GW189" s="400"/>
      <c r="GX189" s="400"/>
      <c r="GY189" s="400"/>
      <c r="GZ189" s="400"/>
      <c r="HA189" s="400"/>
      <c r="HB189" s="400"/>
      <c r="HC189" s="400"/>
      <c r="HD189" s="400"/>
      <c r="HE189" s="400"/>
      <c r="HF189" s="400"/>
      <c r="HG189" s="400"/>
      <c r="HH189" s="400"/>
      <c r="HI189" s="400"/>
      <c r="HJ189" s="400"/>
      <c r="HK189" s="400"/>
      <c r="HL189" s="400"/>
      <c r="HM189" s="400"/>
      <c r="HN189" s="400"/>
      <c r="HO189" s="400"/>
      <c r="HP189" s="400"/>
      <c r="HQ189" s="400"/>
      <c r="HR189" s="400"/>
      <c r="HS189" s="400"/>
      <c r="HT189" s="400"/>
      <c r="HU189" s="400"/>
      <c r="HV189" s="400"/>
      <c r="HW189" s="400"/>
      <c r="HX189" s="400"/>
      <c r="HY189" s="400"/>
      <c r="HZ189" s="400"/>
      <c r="IA189" s="400"/>
      <c r="IB189" s="400"/>
      <c r="IC189" s="400"/>
      <c r="ID189" s="400"/>
      <c r="IE189" s="400"/>
      <c r="IF189" s="400"/>
      <c r="IG189" s="400"/>
      <c r="IH189" s="400"/>
      <c r="II189" s="400"/>
      <c r="IJ189" s="400"/>
      <c r="IK189" s="400"/>
      <c r="IL189" s="400"/>
      <c r="IM189" s="400"/>
      <c r="IN189" s="400"/>
      <c r="IO189" s="400"/>
      <c r="IP189" s="400"/>
      <c r="IQ189" s="400"/>
      <c r="IR189" s="400"/>
      <c r="IS189" s="400"/>
      <c r="IT189" s="400"/>
    </row>
    <row r="190" spans="1:254" s="401" customFormat="1" ht="20" customHeight="1">
      <c r="A190" s="578"/>
      <c r="B190" s="578"/>
      <c r="C190" s="580" t="s">
        <v>221</v>
      </c>
      <c r="D190" s="555" t="s">
        <v>222</v>
      </c>
      <c r="E190" s="543" t="s">
        <v>298</v>
      </c>
      <c r="F190" s="557" t="s">
        <v>299</v>
      </c>
      <c r="G190" s="531" t="s">
        <v>300</v>
      </c>
      <c r="H190" s="531" t="s">
        <v>301</v>
      </c>
      <c r="I190" s="531" t="s">
        <v>302</v>
      </c>
      <c r="J190" s="531" t="s">
        <v>303</v>
      </c>
      <c r="K190" s="531" t="s">
        <v>304</v>
      </c>
      <c r="L190" s="531" t="s">
        <v>305</v>
      </c>
      <c r="M190" s="529"/>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0"/>
      <c r="AY190" s="400"/>
      <c r="AZ190" s="400"/>
      <c r="BA190" s="400"/>
      <c r="BB190" s="400"/>
      <c r="BC190" s="400"/>
      <c r="BD190" s="400"/>
      <c r="BE190" s="400"/>
      <c r="BF190" s="400"/>
      <c r="BG190" s="400"/>
      <c r="BH190" s="400"/>
      <c r="BI190" s="400"/>
      <c r="BJ190" s="400"/>
      <c r="BK190" s="400"/>
      <c r="BL190" s="400"/>
      <c r="BM190" s="400"/>
      <c r="BN190" s="400"/>
      <c r="BO190" s="400"/>
      <c r="BP190" s="400"/>
      <c r="BQ190" s="400"/>
      <c r="BR190" s="400"/>
      <c r="BS190" s="400"/>
      <c r="BT190" s="400"/>
      <c r="BU190" s="400"/>
      <c r="BV190" s="400"/>
      <c r="BW190" s="400"/>
      <c r="BX190" s="400"/>
      <c r="BY190" s="400"/>
      <c r="BZ190" s="400"/>
      <c r="CA190" s="400"/>
      <c r="CB190" s="400"/>
      <c r="CC190" s="400"/>
      <c r="CD190" s="400"/>
      <c r="CE190" s="400"/>
      <c r="CF190" s="400"/>
      <c r="CG190" s="400"/>
      <c r="CH190" s="400"/>
      <c r="CI190" s="400"/>
      <c r="CJ190" s="400"/>
      <c r="CK190" s="400"/>
      <c r="CL190" s="400"/>
      <c r="CM190" s="400"/>
      <c r="CN190" s="400"/>
      <c r="CO190" s="400"/>
      <c r="CP190" s="400"/>
      <c r="CQ190" s="400"/>
      <c r="CR190" s="400"/>
      <c r="CS190" s="400"/>
      <c r="CT190" s="400"/>
      <c r="CU190" s="400"/>
      <c r="CV190" s="400"/>
      <c r="CW190" s="400"/>
      <c r="CX190" s="400"/>
      <c r="CY190" s="400"/>
      <c r="CZ190" s="400"/>
      <c r="DA190" s="400"/>
      <c r="DB190" s="400"/>
      <c r="DC190" s="400"/>
      <c r="DD190" s="400"/>
      <c r="DE190" s="400"/>
      <c r="DF190" s="400"/>
      <c r="DG190" s="400"/>
      <c r="DH190" s="400"/>
      <c r="DI190" s="400"/>
      <c r="DJ190" s="400"/>
      <c r="DK190" s="400"/>
      <c r="DL190" s="400"/>
      <c r="DM190" s="400"/>
      <c r="DN190" s="400"/>
      <c r="DO190" s="400"/>
      <c r="DP190" s="400"/>
      <c r="DQ190" s="400"/>
      <c r="DR190" s="400"/>
      <c r="DS190" s="400"/>
      <c r="DT190" s="400"/>
      <c r="DU190" s="400"/>
      <c r="DV190" s="400"/>
      <c r="DW190" s="400"/>
      <c r="DX190" s="400"/>
      <c r="DY190" s="400"/>
      <c r="DZ190" s="400"/>
      <c r="EA190" s="400"/>
      <c r="EB190" s="400"/>
      <c r="EC190" s="400"/>
      <c r="ED190" s="400"/>
      <c r="EE190" s="400"/>
      <c r="EF190" s="400"/>
      <c r="EG190" s="400"/>
      <c r="EH190" s="400"/>
      <c r="EI190" s="400"/>
      <c r="EJ190" s="400"/>
      <c r="EK190" s="400"/>
      <c r="EL190" s="400"/>
      <c r="EM190" s="400"/>
      <c r="EN190" s="400"/>
      <c r="EO190" s="400"/>
      <c r="EP190" s="400"/>
      <c r="EQ190" s="400"/>
      <c r="ER190" s="400"/>
      <c r="ES190" s="400"/>
      <c r="ET190" s="400"/>
      <c r="EU190" s="400"/>
      <c r="EV190" s="400"/>
      <c r="EW190" s="400"/>
      <c r="EX190" s="400"/>
      <c r="EY190" s="400"/>
      <c r="EZ190" s="400"/>
      <c r="FA190" s="400"/>
      <c r="FB190" s="400"/>
      <c r="FC190" s="400"/>
      <c r="FD190" s="400"/>
      <c r="FE190" s="400"/>
      <c r="FF190" s="400"/>
      <c r="FG190" s="400"/>
      <c r="FH190" s="400"/>
      <c r="FI190" s="400"/>
      <c r="FJ190" s="400"/>
      <c r="FK190" s="400"/>
      <c r="FL190" s="400"/>
      <c r="FM190" s="400"/>
      <c r="FN190" s="400"/>
      <c r="FO190" s="400"/>
      <c r="FP190" s="400"/>
      <c r="FQ190" s="400"/>
      <c r="FR190" s="400"/>
      <c r="FS190" s="400"/>
      <c r="FT190" s="400"/>
      <c r="FU190" s="400"/>
      <c r="FV190" s="400"/>
      <c r="FW190" s="400"/>
      <c r="FX190" s="400"/>
      <c r="FY190" s="400"/>
      <c r="FZ190" s="400"/>
      <c r="GA190" s="400"/>
      <c r="GB190" s="400"/>
      <c r="GC190" s="400"/>
      <c r="GD190" s="400"/>
      <c r="GE190" s="400"/>
      <c r="GF190" s="400"/>
      <c r="GG190" s="400"/>
      <c r="GH190" s="400"/>
      <c r="GI190" s="400"/>
      <c r="GJ190" s="400"/>
      <c r="GK190" s="400"/>
      <c r="GL190" s="400"/>
      <c r="GM190" s="400"/>
      <c r="GN190" s="400"/>
      <c r="GO190" s="400"/>
      <c r="GP190" s="400"/>
      <c r="GQ190" s="400"/>
      <c r="GR190" s="400"/>
      <c r="GS190" s="400"/>
      <c r="GT190" s="400"/>
      <c r="GU190" s="400"/>
      <c r="GV190" s="400"/>
      <c r="GW190" s="400"/>
      <c r="GX190" s="400"/>
      <c r="GY190" s="400"/>
      <c r="GZ190" s="400"/>
      <c r="HA190" s="400"/>
      <c r="HB190" s="400"/>
      <c r="HC190" s="400"/>
      <c r="HD190" s="400"/>
      <c r="HE190" s="400"/>
      <c r="HF190" s="400"/>
      <c r="HG190" s="400"/>
      <c r="HH190" s="400"/>
      <c r="HI190" s="400"/>
      <c r="HJ190" s="400"/>
      <c r="HK190" s="400"/>
      <c r="HL190" s="400"/>
      <c r="HM190" s="400"/>
      <c r="HN190" s="400"/>
      <c r="HO190" s="400"/>
      <c r="HP190" s="400"/>
      <c r="HQ190" s="400"/>
      <c r="HR190" s="400"/>
      <c r="HS190" s="400"/>
      <c r="HT190" s="400"/>
      <c r="HU190" s="400"/>
      <c r="HV190" s="400"/>
      <c r="HW190" s="400"/>
      <c r="HX190" s="400"/>
      <c r="HY190" s="400"/>
      <c r="HZ190" s="400"/>
      <c r="IA190" s="400"/>
      <c r="IB190" s="400"/>
      <c r="IC190" s="400"/>
      <c r="ID190" s="400"/>
      <c r="IE190" s="400"/>
      <c r="IF190" s="400"/>
      <c r="IG190" s="400"/>
      <c r="IH190" s="400"/>
      <c r="II190" s="400"/>
      <c r="IJ190" s="400"/>
      <c r="IK190" s="400"/>
      <c r="IL190" s="400"/>
      <c r="IM190" s="400"/>
      <c r="IN190" s="400"/>
      <c r="IO190" s="400"/>
      <c r="IP190" s="400"/>
      <c r="IQ190" s="400"/>
      <c r="IR190" s="400"/>
      <c r="IS190" s="400"/>
      <c r="IT190" s="400"/>
    </row>
    <row r="191" spans="1:254" s="401" customFormat="1" ht="17.399999999999999" customHeight="1" thickBot="1">
      <c r="A191" s="578" t="s">
        <v>223</v>
      </c>
      <c r="B191" s="578"/>
      <c r="C191" s="581"/>
      <c r="D191" s="556"/>
      <c r="E191" s="544"/>
      <c r="F191" s="558"/>
      <c r="G191" s="532"/>
      <c r="H191" s="532"/>
      <c r="I191" s="532"/>
      <c r="J191" s="532"/>
      <c r="K191" s="532"/>
      <c r="L191" s="532"/>
      <c r="M191" s="53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0"/>
      <c r="BY191" s="400"/>
      <c r="BZ191" s="400"/>
      <c r="CA191" s="400"/>
      <c r="CB191" s="400"/>
      <c r="CC191" s="400"/>
      <c r="CD191" s="400"/>
      <c r="CE191" s="400"/>
      <c r="CF191" s="400"/>
      <c r="CG191" s="400"/>
      <c r="CH191" s="400"/>
      <c r="CI191" s="400"/>
      <c r="CJ191" s="400"/>
      <c r="CK191" s="400"/>
      <c r="CL191" s="400"/>
      <c r="CM191" s="400"/>
      <c r="CN191" s="400"/>
      <c r="CO191" s="400"/>
      <c r="CP191" s="400"/>
      <c r="CQ191" s="400"/>
      <c r="CR191" s="400"/>
      <c r="CS191" s="400"/>
      <c r="CT191" s="400"/>
      <c r="CU191" s="400"/>
      <c r="CV191" s="400"/>
      <c r="CW191" s="400"/>
      <c r="CX191" s="400"/>
      <c r="CY191" s="400"/>
      <c r="CZ191" s="400"/>
      <c r="DA191" s="400"/>
      <c r="DB191" s="400"/>
      <c r="DC191" s="400"/>
      <c r="DD191" s="400"/>
      <c r="DE191" s="400"/>
      <c r="DF191" s="400"/>
      <c r="DG191" s="400"/>
      <c r="DH191" s="400"/>
      <c r="DI191" s="400"/>
      <c r="DJ191" s="400"/>
      <c r="DK191" s="400"/>
      <c r="DL191" s="400"/>
      <c r="DM191" s="400"/>
      <c r="DN191" s="400"/>
      <c r="DO191" s="400"/>
      <c r="DP191" s="400"/>
      <c r="DQ191" s="400"/>
      <c r="DR191" s="400"/>
      <c r="DS191" s="400"/>
      <c r="DT191" s="400"/>
      <c r="DU191" s="400"/>
      <c r="DV191" s="400"/>
      <c r="DW191" s="400"/>
      <c r="DX191" s="400"/>
      <c r="DY191" s="400"/>
      <c r="DZ191" s="400"/>
      <c r="EA191" s="400"/>
      <c r="EB191" s="400"/>
      <c r="EC191" s="400"/>
      <c r="ED191" s="400"/>
      <c r="EE191" s="400"/>
      <c r="EF191" s="400"/>
      <c r="EG191" s="400"/>
      <c r="EH191" s="400"/>
      <c r="EI191" s="400"/>
      <c r="EJ191" s="400"/>
      <c r="EK191" s="400"/>
      <c r="EL191" s="400"/>
      <c r="EM191" s="400"/>
      <c r="EN191" s="400"/>
      <c r="EO191" s="400"/>
      <c r="EP191" s="400"/>
      <c r="EQ191" s="400"/>
      <c r="ER191" s="400"/>
      <c r="ES191" s="400"/>
      <c r="ET191" s="400"/>
      <c r="EU191" s="400"/>
      <c r="EV191" s="400"/>
      <c r="EW191" s="400"/>
      <c r="EX191" s="400"/>
      <c r="EY191" s="400"/>
      <c r="EZ191" s="400"/>
      <c r="FA191" s="400"/>
      <c r="FB191" s="400"/>
      <c r="FC191" s="400"/>
      <c r="FD191" s="400"/>
      <c r="FE191" s="400"/>
      <c r="FF191" s="400"/>
      <c r="FG191" s="400"/>
      <c r="FH191" s="400"/>
      <c r="FI191" s="400"/>
      <c r="FJ191" s="400"/>
      <c r="FK191" s="400"/>
      <c r="FL191" s="400"/>
      <c r="FM191" s="400"/>
      <c r="FN191" s="400"/>
      <c r="FO191" s="400"/>
      <c r="FP191" s="400"/>
      <c r="FQ191" s="400"/>
      <c r="FR191" s="400"/>
      <c r="FS191" s="400"/>
      <c r="FT191" s="400"/>
      <c r="FU191" s="400"/>
      <c r="FV191" s="400"/>
      <c r="FW191" s="400"/>
      <c r="FX191" s="400"/>
      <c r="FY191" s="400"/>
      <c r="FZ191" s="400"/>
      <c r="GA191" s="400"/>
      <c r="GB191" s="400"/>
      <c r="GC191" s="400"/>
      <c r="GD191" s="400"/>
      <c r="GE191" s="400"/>
      <c r="GF191" s="400"/>
      <c r="GG191" s="400"/>
      <c r="GH191" s="400"/>
      <c r="GI191" s="400"/>
      <c r="GJ191" s="400"/>
      <c r="GK191" s="400"/>
      <c r="GL191" s="400"/>
      <c r="GM191" s="400"/>
      <c r="GN191" s="400"/>
      <c r="GO191" s="400"/>
      <c r="GP191" s="400"/>
      <c r="GQ191" s="400"/>
      <c r="GR191" s="400"/>
      <c r="GS191" s="400"/>
      <c r="GT191" s="400"/>
      <c r="GU191" s="400"/>
      <c r="GV191" s="400"/>
      <c r="GW191" s="400"/>
      <c r="GX191" s="400"/>
      <c r="GY191" s="400"/>
      <c r="GZ191" s="400"/>
      <c r="HA191" s="400"/>
      <c r="HB191" s="400"/>
      <c r="HC191" s="400"/>
      <c r="HD191" s="400"/>
      <c r="HE191" s="400"/>
      <c r="HF191" s="400"/>
      <c r="HG191" s="400"/>
      <c r="HH191" s="400"/>
      <c r="HI191" s="400"/>
      <c r="HJ191" s="400"/>
      <c r="HK191" s="400"/>
      <c r="HL191" s="400"/>
      <c r="HM191" s="400"/>
      <c r="HN191" s="400"/>
      <c r="HO191" s="400"/>
      <c r="HP191" s="400"/>
      <c r="HQ191" s="400"/>
      <c r="HR191" s="400"/>
      <c r="HS191" s="400"/>
      <c r="HT191" s="400"/>
      <c r="HU191" s="400"/>
      <c r="HV191" s="400"/>
      <c r="HW191" s="400"/>
      <c r="HX191" s="400"/>
      <c r="HY191" s="400"/>
      <c r="HZ191" s="400"/>
      <c r="IA191" s="400"/>
      <c r="IB191" s="400"/>
      <c r="IC191" s="400"/>
      <c r="ID191" s="400"/>
      <c r="IE191" s="400"/>
      <c r="IF191" s="400"/>
      <c r="IG191" s="400"/>
      <c r="IH191" s="400"/>
      <c r="II191" s="400"/>
      <c r="IJ191" s="400"/>
      <c r="IK191" s="400"/>
      <c r="IL191" s="400"/>
      <c r="IM191" s="400"/>
      <c r="IN191" s="400"/>
      <c r="IO191" s="400"/>
      <c r="IP191" s="400"/>
      <c r="IQ191" s="400"/>
      <c r="IR191" s="400"/>
      <c r="IS191" s="400"/>
      <c r="IT191" s="400"/>
    </row>
    <row r="192" spans="1:254" s="251" customFormat="1" ht="78" customHeight="1">
      <c r="A192" s="330" t="s">
        <v>240</v>
      </c>
      <c r="B192" s="331" t="s">
        <v>545</v>
      </c>
      <c r="C192" s="328" t="s">
        <v>226</v>
      </c>
      <c r="D192" s="338">
        <v>22</v>
      </c>
      <c r="E192" s="277"/>
      <c r="F192" s="278"/>
      <c r="G192" s="278"/>
      <c r="H192" s="281"/>
      <c r="I192" s="281"/>
      <c r="J192" s="279"/>
      <c r="K192" s="279"/>
      <c r="L192" s="279"/>
      <c r="M192" s="453"/>
    </row>
    <row r="193" spans="1:13" s="251" customFormat="1" ht="71.25" customHeight="1">
      <c r="A193" s="330" t="s">
        <v>241</v>
      </c>
      <c r="B193" s="331" t="s">
        <v>546</v>
      </c>
      <c r="C193" s="328" t="s">
        <v>264</v>
      </c>
      <c r="D193" s="248">
        <v>3100</v>
      </c>
      <c r="E193" s="277"/>
      <c r="F193" s="278"/>
      <c r="G193" s="281"/>
      <c r="H193" s="281"/>
      <c r="I193" s="281"/>
      <c r="J193" s="279"/>
      <c r="K193" s="279"/>
      <c r="L193" s="279"/>
      <c r="M193" s="453"/>
    </row>
    <row r="194" spans="1:13" s="251" customFormat="1">
      <c r="A194" s="330" t="s">
        <v>247</v>
      </c>
      <c r="B194" s="331" t="s">
        <v>272</v>
      </c>
      <c r="C194" s="328"/>
      <c r="D194" s="338"/>
      <c r="E194" s="283"/>
      <c r="F194" s="281"/>
      <c r="G194" s="281"/>
      <c r="H194" s="282"/>
      <c r="I194" s="281"/>
      <c r="J194" s="279"/>
      <c r="K194" s="279"/>
      <c r="L194" s="279"/>
      <c r="M194" s="453"/>
    </row>
    <row r="195" spans="1:13" s="251" customFormat="1" ht="99.75" customHeight="1">
      <c r="A195" s="332" t="s">
        <v>410</v>
      </c>
      <c r="B195" s="324" t="s">
        <v>547</v>
      </c>
      <c r="C195" s="328" t="s">
        <v>228</v>
      </c>
      <c r="D195" s="248">
        <f>18*D197</f>
        <v>2700</v>
      </c>
      <c r="E195" s="283"/>
      <c r="F195" s="278"/>
      <c r="G195" s="278"/>
      <c r="H195" s="278"/>
      <c r="I195" s="281"/>
      <c r="J195" s="279"/>
      <c r="K195" s="279"/>
      <c r="L195" s="279"/>
      <c r="M195" s="453"/>
    </row>
    <row r="196" spans="1:13" s="251" customFormat="1" ht="103.5" customHeight="1">
      <c r="A196" s="332" t="s">
        <v>411</v>
      </c>
      <c r="B196" s="324" t="s">
        <v>548</v>
      </c>
      <c r="C196" s="328" t="s">
        <v>228</v>
      </c>
      <c r="D196" s="248">
        <f>16*D198</f>
        <v>10592</v>
      </c>
      <c r="E196" s="283"/>
      <c r="F196" s="278"/>
      <c r="G196" s="278"/>
      <c r="H196" s="278"/>
      <c r="I196" s="281"/>
      <c r="J196" s="279"/>
      <c r="K196" s="279"/>
      <c r="L196" s="279"/>
      <c r="M196" s="453"/>
    </row>
    <row r="197" spans="1:13" s="251" customFormat="1" ht="95.25" customHeight="1">
      <c r="A197" s="332" t="s">
        <v>412</v>
      </c>
      <c r="B197" s="324" t="s">
        <v>549</v>
      </c>
      <c r="C197" s="328" t="s">
        <v>228</v>
      </c>
      <c r="D197" s="248">
        <v>150</v>
      </c>
      <c r="E197" s="283"/>
      <c r="F197" s="281"/>
      <c r="G197" s="278"/>
      <c r="H197" s="278"/>
      <c r="I197" s="278"/>
      <c r="J197" s="278"/>
      <c r="K197" s="279"/>
      <c r="L197" s="279"/>
      <c r="M197" s="453"/>
    </row>
    <row r="198" spans="1:13" s="251" customFormat="1" ht="100.5" customHeight="1">
      <c r="A198" s="332" t="s">
        <v>413</v>
      </c>
      <c r="B198" s="324" t="s">
        <v>550</v>
      </c>
      <c r="C198" s="328" t="s">
        <v>228</v>
      </c>
      <c r="D198" s="248">
        <v>662</v>
      </c>
      <c r="E198" s="283"/>
      <c r="F198" s="281"/>
      <c r="G198" s="278"/>
      <c r="H198" s="278"/>
      <c r="I198" s="278"/>
      <c r="J198" s="278"/>
      <c r="K198" s="279"/>
      <c r="L198" s="279"/>
      <c r="M198" s="453"/>
    </row>
    <row r="199" spans="1:13" s="251" customFormat="1" ht="104">
      <c r="A199" s="332" t="s">
        <v>414</v>
      </c>
      <c r="B199" s="333" t="s">
        <v>622</v>
      </c>
      <c r="C199" s="328" t="s">
        <v>228</v>
      </c>
      <c r="D199" s="248">
        <f t="shared" ref="D199" si="11">8700+31776</f>
        <v>40476</v>
      </c>
      <c r="E199" s="283"/>
      <c r="F199" s="281"/>
      <c r="G199" s="287" t="s">
        <v>321</v>
      </c>
      <c r="H199" s="278"/>
      <c r="I199" s="278"/>
      <c r="J199" s="278"/>
      <c r="K199" s="287" t="s">
        <v>320</v>
      </c>
      <c r="L199" s="279"/>
      <c r="M199" s="453"/>
    </row>
    <row r="200" spans="1:13" s="251" customFormat="1" ht="32.25" customHeight="1">
      <c r="A200" s="330" t="s">
        <v>248</v>
      </c>
      <c r="B200" s="334" t="s">
        <v>261</v>
      </c>
      <c r="C200" s="402"/>
      <c r="D200" s="248"/>
      <c r="E200" s="284"/>
      <c r="F200" s="281"/>
      <c r="G200" s="281"/>
      <c r="H200" s="281"/>
      <c r="I200" s="281"/>
      <c r="J200" s="279"/>
      <c r="K200" s="279"/>
      <c r="L200" s="279"/>
      <c r="M200" s="453"/>
    </row>
    <row r="201" spans="1:13" s="251" customFormat="1" ht="111" customHeight="1">
      <c r="A201" s="332" t="s">
        <v>415</v>
      </c>
      <c r="B201" s="333" t="s">
        <v>551</v>
      </c>
      <c r="C201" s="328" t="s">
        <v>228</v>
      </c>
      <c r="D201" s="271">
        <v>2</v>
      </c>
      <c r="E201" s="283"/>
      <c r="F201" s="281"/>
      <c r="G201" s="278"/>
      <c r="H201" s="278"/>
      <c r="I201" s="287" t="s">
        <v>324</v>
      </c>
      <c r="J201" s="279"/>
      <c r="K201" s="279"/>
      <c r="L201" s="279"/>
      <c r="M201" s="453"/>
    </row>
    <row r="202" spans="1:13" s="251" customFormat="1" ht="88.5" customHeight="1">
      <c r="A202" s="332" t="s">
        <v>416</v>
      </c>
      <c r="B202" s="333" t="s">
        <v>552</v>
      </c>
      <c r="C202" s="328" t="s">
        <v>228</v>
      </c>
      <c r="D202" s="272">
        <f>48+3</f>
        <v>51</v>
      </c>
      <c r="E202" s="283"/>
      <c r="F202" s="281"/>
      <c r="G202" s="281"/>
      <c r="H202" s="278"/>
      <c r="I202" s="281"/>
      <c r="J202" s="279"/>
      <c r="K202" s="279"/>
      <c r="L202" s="279"/>
      <c r="M202" s="453"/>
    </row>
    <row r="203" spans="1:13" s="251" customFormat="1">
      <c r="A203" s="330" t="s">
        <v>249</v>
      </c>
      <c r="B203" s="331" t="s">
        <v>277</v>
      </c>
      <c r="C203" s="402"/>
      <c r="D203" s="338"/>
      <c r="E203" s="283"/>
      <c r="F203" s="281"/>
      <c r="G203" s="281"/>
      <c r="H203" s="281"/>
      <c r="I203" s="281"/>
      <c r="J203" s="279"/>
      <c r="K203" s="279"/>
      <c r="L203" s="279"/>
      <c r="M203" s="453"/>
    </row>
    <row r="204" spans="1:13" s="251" customFormat="1" ht="74.25" customHeight="1">
      <c r="A204" s="332" t="s">
        <v>417</v>
      </c>
      <c r="B204" s="333" t="s">
        <v>453</v>
      </c>
      <c r="C204" s="328" t="s">
        <v>228</v>
      </c>
      <c r="D204" s="269">
        <v>2</v>
      </c>
      <c r="E204" s="284"/>
      <c r="F204" s="281"/>
      <c r="G204" s="281"/>
      <c r="H204" s="282"/>
      <c r="I204" s="287"/>
      <c r="J204" s="287" t="s">
        <v>326</v>
      </c>
      <c r="K204" s="279"/>
      <c r="L204" s="279"/>
      <c r="M204" s="453"/>
    </row>
    <row r="205" spans="1:13" s="251" customFormat="1">
      <c r="A205" s="332" t="s">
        <v>418</v>
      </c>
      <c r="B205" s="333" t="s">
        <v>288</v>
      </c>
      <c r="C205" s="328" t="s">
        <v>228</v>
      </c>
      <c r="D205" s="272">
        <f>48+3</f>
        <v>51</v>
      </c>
      <c r="E205" s="283"/>
      <c r="F205" s="281"/>
      <c r="G205" s="281"/>
      <c r="H205" s="281"/>
      <c r="I205" s="278"/>
      <c r="J205" s="278"/>
      <c r="K205" s="279"/>
      <c r="L205" s="279"/>
      <c r="M205" s="453"/>
    </row>
    <row r="206" spans="1:13" s="251" customFormat="1" ht="121.25" customHeight="1">
      <c r="A206" s="332" t="s">
        <v>275</v>
      </c>
      <c r="B206" s="331" t="s">
        <v>553</v>
      </c>
      <c r="C206" s="328" t="s">
        <v>227</v>
      </c>
      <c r="D206" s="293">
        <v>99</v>
      </c>
      <c r="E206" s="283"/>
      <c r="F206" s="281"/>
      <c r="G206" s="281"/>
      <c r="H206" s="281"/>
      <c r="I206" s="278"/>
      <c r="J206" s="278"/>
      <c r="K206" s="279"/>
      <c r="L206" s="279"/>
      <c r="M206" s="453"/>
    </row>
    <row r="207" spans="1:13" s="251" customFormat="1" ht="28.5" customHeight="1">
      <c r="A207" s="332" t="s">
        <v>626</v>
      </c>
      <c r="B207" s="331" t="s">
        <v>294</v>
      </c>
      <c r="C207" s="328" t="s">
        <v>227</v>
      </c>
      <c r="D207" s="293">
        <f t="shared" ref="D207" si="12">3276/78*15</f>
        <v>630</v>
      </c>
      <c r="E207" s="283"/>
      <c r="F207" s="281"/>
      <c r="G207" s="281"/>
      <c r="H207" s="282"/>
      <c r="I207" s="281"/>
      <c r="J207" s="287" t="s">
        <v>333</v>
      </c>
      <c r="K207" s="287" t="s">
        <v>332</v>
      </c>
      <c r="L207" s="279"/>
      <c r="M207" s="453"/>
    </row>
    <row r="208" spans="1:13" s="251" customFormat="1" ht="30" customHeight="1">
      <c r="A208" s="332" t="s">
        <v>274</v>
      </c>
      <c r="B208" s="331" t="s">
        <v>554</v>
      </c>
      <c r="C208" s="328" t="s">
        <v>229</v>
      </c>
      <c r="D208" s="294">
        <f t="shared" ref="D208" si="13">22.7/115.6*15</f>
        <v>2.9455017301038064</v>
      </c>
      <c r="E208" s="283"/>
      <c r="F208" s="287" t="s">
        <v>318</v>
      </c>
      <c r="G208" s="278"/>
      <c r="H208" s="278"/>
      <c r="I208" s="278"/>
      <c r="J208" s="281"/>
      <c r="K208" s="279"/>
      <c r="L208" s="279"/>
      <c r="M208" s="453"/>
    </row>
    <row r="209" spans="1:13" s="251" customFormat="1" ht="62.25" customHeight="1">
      <c r="A209" s="332" t="s">
        <v>265</v>
      </c>
      <c r="B209" s="335" t="s">
        <v>555</v>
      </c>
      <c r="C209" s="329" t="s">
        <v>229</v>
      </c>
      <c r="D209" s="262">
        <f t="shared" ref="D209" si="14">56.1/115.6*15</f>
        <v>7.2794117647058831</v>
      </c>
      <c r="E209" s="283"/>
      <c r="F209" s="287" t="s">
        <v>318</v>
      </c>
      <c r="G209" s="278"/>
      <c r="H209" s="278"/>
      <c r="I209" s="278"/>
      <c r="J209" s="279"/>
      <c r="K209" s="279"/>
      <c r="L209" s="279"/>
      <c r="M209" s="453"/>
    </row>
    <row r="210" spans="1:13" s="251" customFormat="1" ht="33.75" customHeight="1">
      <c r="A210" s="332" t="s">
        <v>250</v>
      </c>
      <c r="B210" s="331" t="s">
        <v>556</v>
      </c>
      <c r="C210" s="328" t="s">
        <v>229</v>
      </c>
      <c r="D210" s="270">
        <f t="shared" ref="D210" si="15">22.7/115.6*15</f>
        <v>2.9455017301038064</v>
      </c>
      <c r="E210" s="283"/>
      <c r="F210" s="281"/>
      <c r="G210" s="278"/>
      <c r="H210" s="278"/>
      <c r="I210" s="278"/>
      <c r="J210" s="287" t="s">
        <v>326</v>
      </c>
      <c r="K210" s="279"/>
      <c r="L210" s="279"/>
      <c r="M210" s="453"/>
    </row>
    <row r="211" spans="1:13" s="403" customFormat="1" ht="59.25" customHeight="1">
      <c r="A211" s="332" t="s">
        <v>251</v>
      </c>
      <c r="B211" s="335" t="s">
        <v>557</v>
      </c>
      <c r="C211" s="328" t="s">
        <v>229</v>
      </c>
      <c r="D211" s="261">
        <f t="shared" ref="D211" si="16">75/16*2</f>
        <v>9.375</v>
      </c>
      <c r="E211" s="283"/>
      <c r="F211" s="281"/>
      <c r="G211" s="278"/>
      <c r="H211" s="278"/>
      <c r="I211" s="278"/>
      <c r="J211" s="287" t="s">
        <v>326</v>
      </c>
      <c r="K211" s="285"/>
      <c r="L211" s="285"/>
      <c r="M211" s="453"/>
    </row>
    <row r="212" spans="1:13" s="403" customFormat="1" ht="50.25" customHeight="1">
      <c r="A212" s="332" t="s">
        <v>419</v>
      </c>
      <c r="B212" s="331" t="s">
        <v>372</v>
      </c>
      <c r="C212" s="328" t="s">
        <v>229</v>
      </c>
      <c r="D212" s="262">
        <f t="shared" ref="D212" si="17">12/115.6*15</f>
        <v>1.5570934256055364</v>
      </c>
      <c r="E212" s="283"/>
      <c r="F212" s="281"/>
      <c r="G212" s="281"/>
      <c r="H212" s="287" t="s">
        <v>335</v>
      </c>
      <c r="I212" s="278"/>
      <c r="J212" s="285"/>
      <c r="K212" s="285"/>
      <c r="L212" s="285"/>
      <c r="M212" s="453"/>
    </row>
    <row r="213" spans="1:13" s="403" customFormat="1" ht="58.5" customHeight="1">
      <c r="A213" s="332" t="s">
        <v>252</v>
      </c>
      <c r="B213" s="331" t="s">
        <v>558</v>
      </c>
      <c r="C213" s="328" t="s">
        <v>229</v>
      </c>
      <c r="D213" s="262">
        <f t="shared" ref="D213" si="18">15/16*2</f>
        <v>1.875</v>
      </c>
      <c r="E213" s="283"/>
      <c r="F213" s="281"/>
      <c r="G213" s="281"/>
      <c r="H213" s="287" t="s">
        <v>335</v>
      </c>
      <c r="I213" s="287"/>
      <c r="J213" s="285"/>
      <c r="K213" s="285"/>
      <c r="L213" s="285"/>
      <c r="M213" s="453"/>
    </row>
    <row r="214" spans="1:13" s="251" customFormat="1">
      <c r="A214" s="330" t="s">
        <v>246</v>
      </c>
      <c r="B214" s="331" t="s">
        <v>230</v>
      </c>
      <c r="C214" s="328"/>
      <c r="D214" s="338"/>
      <c r="E214" s="283"/>
      <c r="F214" s="281"/>
      <c r="G214" s="281"/>
      <c r="H214" s="281"/>
      <c r="I214" s="279"/>
      <c r="J214" s="279"/>
      <c r="K214" s="279"/>
      <c r="L214" s="279"/>
      <c r="M214" s="453"/>
    </row>
    <row r="215" spans="1:13" s="251" customFormat="1" ht="85.5" customHeight="1">
      <c r="A215" s="332" t="s">
        <v>262</v>
      </c>
      <c r="B215" s="324" t="s">
        <v>559</v>
      </c>
      <c r="C215" s="328" t="s">
        <v>229</v>
      </c>
      <c r="D215" s="257">
        <v>86</v>
      </c>
      <c r="E215" s="283"/>
      <c r="F215" s="281"/>
      <c r="G215" s="281"/>
      <c r="H215" s="281"/>
      <c r="I215" s="278"/>
      <c r="J215" s="278"/>
      <c r="K215" s="279"/>
      <c r="L215" s="279"/>
      <c r="M215" s="453"/>
    </row>
    <row r="216" spans="1:13" s="251" customFormat="1" ht="91.5" customHeight="1">
      <c r="A216" s="332" t="s">
        <v>263</v>
      </c>
      <c r="B216" s="324" t="s">
        <v>560</v>
      </c>
      <c r="C216" s="328" t="s">
        <v>229</v>
      </c>
      <c r="D216" s="257">
        <v>41</v>
      </c>
      <c r="E216" s="283"/>
      <c r="F216" s="281"/>
      <c r="G216" s="281"/>
      <c r="H216" s="278"/>
      <c r="I216" s="278"/>
      <c r="J216" s="287" t="s">
        <v>333</v>
      </c>
      <c r="K216" s="279"/>
      <c r="L216" s="279"/>
      <c r="M216" s="453"/>
    </row>
    <row r="217" spans="1:13" s="251" customFormat="1" ht="87" customHeight="1">
      <c r="A217" s="332" t="s">
        <v>384</v>
      </c>
      <c r="B217" s="324" t="s">
        <v>561</v>
      </c>
      <c r="C217" s="328" t="s">
        <v>229</v>
      </c>
      <c r="D217" s="338">
        <v>7.8</v>
      </c>
      <c r="E217" s="283"/>
      <c r="F217" s="281"/>
      <c r="G217" s="281"/>
      <c r="H217" s="281"/>
      <c r="I217" s="287"/>
      <c r="J217" s="278"/>
      <c r="K217" s="279"/>
      <c r="L217" s="295"/>
      <c r="M217" s="453"/>
    </row>
    <row r="218" spans="1:13" s="251" customFormat="1" ht="87.75" customHeight="1">
      <c r="A218" s="332" t="s">
        <v>385</v>
      </c>
      <c r="B218" s="324" t="s">
        <v>562</v>
      </c>
      <c r="C218" s="328" t="s">
        <v>229</v>
      </c>
      <c r="D218" s="338">
        <v>1.6</v>
      </c>
      <c r="E218" s="283"/>
      <c r="F218" s="281"/>
      <c r="G218" s="281"/>
      <c r="H218" s="281"/>
      <c r="I218" s="289" t="s">
        <v>324</v>
      </c>
      <c r="J218" s="289" t="s">
        <v>326</v>
      </c>
      <c r="K218" s="279"/>
      <c r="L218" s="279"/>
      <c r="M218" s="453"/>
    </row>
    <row r="219" spans="1:13" s="251" customFormat="1" ht="32.25" customHeight="1">
      <c r="A219" s="332" t="s">
        <v>386</v>
      </c>
      <c r="B219" s="324" t="s">
        <v>563</v>
      </c>
      <c r="C219" s="328" t="s">
        <v>229</v>
      </c>
      <c r="D219" s="338">
        <v>15.6</v>
      </c>
      <c r="E219" s="283"/>
      <c r="F219" s="281"/>
      <c r="G219" s="281"/>
      <c r="H219" s="278"/>
      <c r="I219" s="278"/>
      <c r="J219" s="278"/>
      <c r="K219" s="289" t="s">
        <v>320</v>
      </c>
      <c r="L219" s="405"/>
      <c r="M219" s="453"/>
    </row>
    <row r="220" spans="1:13" s="251" customFormat="1" ht="28.5" customHeight="1">
      <c r="A220" s="332" t="s">
        <v>388</v>
      </c>
      <c r="B220" s="324" t="s">
        <v>564</v>
      </c>
      <c r="C220" s="328" t="s">
        <v>229</v>
      </c>
      <c r="D220" s="256">
        <f t="shared" ref="D220" si="19">5/115.6*15</f>
        <v>0.6487889273356402</v>
      </c>
      <c r="E220" s="283"/>
      <c r="F220" s="281"/>
      <c r="G220" s="281"/>
      <c r="H220" s="278"/>
      <c r="I220" s="278"/>
      <c r="J220" s="278"/>
      <c r="K220" s="289" t="s">
        <v>320</v>
      </c>
      <c r="L220" s="405"/>
      <c r="M220" s="453"/>
    </row>
    <row r="221" spans="1:13" s="251" customFormat="1" ht="42.75" customHeight="1">
      <c r="A221" s="330" t="s">
        <v>267</v>
      </c>
      <c r="B221" s="336" t="s">
        <v>454</v>
      </c>
      <c r="C221" s="328" t="s">
        <v>228</v>
      </c>
      <c r="D221" s="273">
        <v>2</v>
      </c>
      <c r="E221" s="284"/>
      <c r="F221" s="282"/>
      <c r="G221" s="281"/>
      <c r="H221" s="281"/>
      <c r="I221" s="281"/>
      <c r="J221" s="289" t="s">
        <v>339</v>
      </c>
      <c r="K221" s="279"/>
      <c r="L221" s="279"/>
      <c r="M221" s="453"/>
    </row>
    <row r="222" spans="1:13" s="251" customFormat="1" ht="58.25" customHeight="1">
      <c r="A222" s="330" t="s">
        <v>387</v>
      </c>
      <c r="B222" s="327" t="s">
        <v>630</v>
      </c>
      <c r="C222" s="328" t="s">
        <v>228</v>
      </c>
      <c r="D222" s="272">
        <f>48+3</f>
        <v>51</v>
      </c>
      <c r="E222" s="284"/>
      <c r="F222" s="281"/>
      <c r="G222" s="281"/>
      <c r="H222" s="281"/>
      <c r="I222" s="278"/>
      <c r="J222" s="278"/>
      <c r="K222" s="281"/>
      <c r="L222" s="279"/>
      <c r="M222" s="453"/>
    </row>
    <row r="223" spans="1:13" s="251" customFormat="1" ht="45.75" customHeight="1">
      <c r="A223" s="330" t="s">
        <v>244</v>
      </c>
      <c r="B223" s="331" t="s">
        <v>565</v>
      </c>
      <c r="C223" s="328" t="s">
        <v>278</v>
      </c>
      <c r="D223" s="338">
        <f>10100/5</f>
        <v>2020</v>
      </c>
      <c r="E223" s="283"/>
      <c r="F223" s="281"/>
      <c r="G223" s="281"/>
      <c r="H223" s="281"/>
      <c r="I223" s="281"/>
      <c r="J223" s="289" t="s">
        <v>348</v>
      </c>
      <c r="K223" s="289" t="s">
        <v>332</v>
      </c>
      <c r="L223" s="279"/>
      <c r="M223" s="453"/>
    </row>
    <row r="224" spans="1:13" s="251" customFormat="1" ht="93" customHeight="1" thickBot="1">
      <c r="A224" s="330" t="s">
        <v>231</v>
      </c>
      <c r="B224" s="331" t="s">
        <v>438</v>
      </c>
      <c r="C224" s="328" t="s">
        <v>257</v>
      </c>
      <c r="D224" s="293">
        <v>0.13</v>
      </c>
      <c r="E224" s="277"/>
      <c r="F224" s="278"/>
      <c r="G224" s="278"/>
      <c r="H224" s="278"/>
      <c r="I224" s="281"/>
      <c r="J224" s="286"/>
      <c r="K224" s="279"/>
      <c r="L224" s="279"/>
      <c r="M224" s="453"/>
    </row>
    <row r="225" spans="1:254" s="251" customFormat="1" ht="16" thickBot="1">
      <c r="A225" s="560"/>
      <c r="B225" s="561"/>
      <c r="C225" s="561"/>
      <c r="D225" s="561"/>
      <c r="E225" s="307"/>
      <c r="F225" s="308"/>
      <c r="G225" s="308"/>
      <c r="H225" s="308"/>
      <c r="I225" s="308"/>
      <c r="J225" s="309"/>
      <c r="K225" s="310"/>
      <c r="L225" s="310"/>
      <c r="M225" s="455"/>
    </row>
    <row r="226" spans="1:254" s="251" customFormat="1" ht="50.25" customHeight="1" thickBot="1">
      <c r="A226" s="533" t="s">
        <v>219</v>
      </c>
      <c r="B226" s="535" t="s">
        <v>220</v>
      </c>
      <c r="C226" s="537" t="s">
        <v>239</v>
      </c>
      <c r="D226" s="538"/>
      <c r="E226" s="539" t="s">
        <v>297</v>
      </c>
      <c r="F226" s="540"/>
      <c r="G226" s="540"/>
      <c r="H226" s="540"/>
      <c r="I226" s="540"/>
      <c r="J226" s="540"/>
      <c r="K226" s="540"/>
      <c r="L226" s="540"/>
      <c r="M226" s="467"/>
    </row>
    <row r="227" spans="1:254" s="251" customFormat="1" ht="27.65" customHeight="1">
      <c r="A227" s="534"/>
      <c r="B227" s="536"/>
      <c r="C227" s="541" t="s">
        <v>221</v>
      </c>
      <c r="D227" s="542" t="s">
        <v>222</v>
      </c>
      <c r="E227" s="543" t="s">
        <v>298</v>
      </c>
      <c r="F227" s="531" t="s">
        <v>299</v>
      </c>
      <c r="G227" s="531" t="s">
        <v>300</v>
      </c>
      <c r="H227" s="545" t="s">
        <v>301</v>
      </c>
      <c r="I227" s="531" t="s">
        <v>302</v>
      </c>
      <c r="J227" s="531" t="s">
        <v>303</v>
      </c>
      <c r="K227" s="531" t="s">
        <v>304</v>
      </c>
      <c r="L227" s="531" t="s">
        <v>305</v>
      </c>
      <c r="M227" s="525"/>
    </row>
    <row r="228" spans="1:254" s="251" customFormat="1" ht="16" thickBot="1">
      <c r="A228" s="547" t="s">
        <v>315</v>
      </c>
      <c r="B228" s="548"/>
      <c r="C228" s="541"/>
      <c r="D228" s="542"/>
      <c r="E228" s="544"/>
      <c r="F228" s="532"/>
      <c r="G228" s="532"/>
      <c r="H228" s="546"/>
      <c r="I228" s="532"/>
      <c r="J228" s="532"/>
      <c r="K228" s="532"/>
      <c r="L228" s="532"/>
      <c r="M228" s="526"/>
    </row>
    <row r="229" spans="1:254" s="251" customFormat="1">
      <c r="A229" s="296" t="s">
        <v>240</v>
      </c>
      <c r="B229" s="242" t="s">
        <v>353</v>
      </c>
      <c r="C229" s="337" t="s">
        <v>225</v>
      </c>
      <c r="D229" s="293">
        <v>0.13</v>
      </c>
      <c r="E229" s="274"/>
      <c r="F229" s="282"/>
      <c r="G229" s="281"/>
      <c r="H229" s="281"/>
      <c r="I229" s="281"/>
      <c r="J229" s="287" t="s">
        <v>333</v>
      </c>
      <c r="K229" s="278"/>
      <c r="L229" s="279"/>
      <c r="M229" s="453"/>
    </row>
    <row r="230" spans="1:254" s="251" customFormat="1" ht="26">
      <c r="A230" s="415" t="s">
        <v>241</v>
      </c>
      <c r="B230" s="414" t="s">
        <v>358</v>
      </c>
      <c r="C230" s="483" t="s">
        <v>225</v>
      </c>
      <c r="D230" s="293">
        <v>0.13</v>
      </c>
      <c r="E230" s="278"/>
      <c r="F230" s="278"/>
      <c r="G230" s="278"/>
      <c r="H230" s="278"/>
      <c r="I230" s="278"/>
      <c r="J230" s="278"/>
      <c r="K230" s="278"/>
      <c r="L230" s="278"/>
      <c r="M230" s="452"/>
    </row>
    <row r="231" spans="1:254" ht="16" thickBot="1">
      <c r="M231" s="446"/>
    </row>
    <row r="232" spans="1:254" ht="16" thickBot="1">
      <c r="A232" s="563" t="s">
        <v>282</v>
      </c>
      <c r="B232" s="564"/>
      <c r="C232" s="564"/>
      <c r="D232" s="564"/>
      <c r="E232" s="564"/>
      <c r="F232" s="564"/>
      <c r="G232" s="564"/>
      <c r="H232" s="564"/>
      <c r="I232" s="564"/>
      <c r="J232" s="564"/>
      <c r="K232" s="564"/>
      <c r="L232" s="565"/>
      <c r="M232" s="477"/>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BY232" s="251"/>
      <c r="BZ232" s="251"/>
      <c r="CA232" s="251"/>
      <c r="CB232" s="251"/>
      <c r="CC232" s="251"/>
      <c r="CD232" s="251"/>
      <c r="CE232" s="251"/>
      <c r="CF232" s="251"/>
      <c r="CG232" s="251"/>
      <c r="CH232" s="251"/>
      <c r="CI232" s="251"/>
      <c r="CJ232" s="251"/>
      <c r="CK232" s="251"/>
      <c r="CL232" s="251"/>
      <c r="CM232" s="251"/>
      <c r="CN232" s="251"/>
      <c r="CO232" s="251"/>
      <c r="CP232" s="251"/>
      <c r="CQ232" s="251"/>
      <c r="CR232" s="251"/>
      <c r="CS232" s="251"/>
      <c r="CT232" s="251"/>
      <c r="CU232" s="251"/>
      <c r="CV232" s="251"/>
      <c r="CW232" s="251"/>
      <c r="CX232" s="251"/>
      <c r="CY232" s="251"/>
      <c r="CZ232" s="251"/>
      <c r="DA232" s="251"/>
      <c r="DB232" s="251"/>
      <c r="DC232" s="251"/>
      <c r="DD232" s="251"/>
      <c r="DE232" s="251"/>
      <c r="DF232" s="251"/>
      <c r="DG232" s="251"/>
      <c r="DH232" s="251"/>
      <c r="DI232" s="251"/>
      <c r="DJ232" s="251"/>
      <c r="DK232" s="251"/>
      <c r="DL232" s="251"/>
      <c r="DM232" s="251"/>
      <c r="DN232" s="251"/>
      <c r="DO232" s="251"/>
      <c r="DP232" s="251"/>
      <c r="DQ232" s="251"/>
      <c r="DR232" s="251"/>
      <c r="DS232" s="251"/>
      <c r="DT232" s="251"/>
      <c r="DU232" s="251"/>
      <c r="DV232" s="251"/>
      <c r="DW232" s="251"/>
      <c r="DX232" s="251"/>
      <c r="DY232" s="251"/>
      <c r="DZ232" s="251"/>
      <c r="EA232" s="251"/>
      <c r="EB232" s="251"/>
      <c r="EC232" s="251"/>
      <c r="ED232" s="251"/>
      <c r="EE232" s="251"/>
      <c r="EF232" s="251"/>
      <c r="EG232" s="251"/>
      <c r="EH232" s="251"/>
      <c r="EI232" s="251"/>
      <c r="EJ232" s="251"/>
      <c r="EK232" s="251"/>
      <c r="EL232" s="251"/>
      <c r="EM232" s="251"/>
      <c r="EN232" s="251"/>
      <c r="EO232" s="251"/>
      <c r="EP232" s="251"/>
      <c r="EQ232" s="251"/>
      <c r="ER232" s="251"/>
      <c r="ES232" s="251"/>
      <c r="ET232" s="251"/>
      <c r="EU232" s="251"/>
      <c r="EV232" s="251"/>
      <c r="EW232" s="251"/>
      <c r="EX232" s="251"/>
      <c r="EY232" s="251"/>
      <c r="EZ232" s="251"/>
      <c r="FA232" s="251"/>
      <c r="FB232" s="251"/>
      <c r="FC232" s="251"/>
      <c r="FD232" s="251"/>
      <c r="FE232" s="251"/>
      <c r="FF232" s="251"/>
      <c r="FG232" s="251"/>
      <c r="FH232" s="251"/>
      <c r="FI232" s="251"/>
      <c r="FJ232" s="251"/>
      <c r="FK232" s="251"/>
      <c r="FL232" s="251"/>
      <c r="FM232" s="251"/>
      <c r="FN232" s="251"/>
      <c r="FO232" s="251"/>
      <c r="FP232" s="251"/>
      <c r="FQ232" s="251"/>
      <c r="FR232" s="251"/>
      <c r="FS232" s="251"/>
      <c r="FT232" s="251"/>
      <c r="FU232" s="251"/>
      <c r="FV232" s="251"/>
      <c r="FW232" s="251"/>
      <c r="FX232" s="251"/>
      <c r="FY232" s="251"/>
      <c r="FZ232" s="251"/>
      <c r="GA232" s="251"/>
      <c r="GB232" s="251"/>
      <c r="GC232" s="251"/>
      <c r="GD232" s="251"/>
      <c r="GE232" s="251"/>
      <c r="GF232" s="251"/>
      <c r="GG232" s="251"/>
      <c r="GH232" s="251"/>
      <c r="GI232" s="251"/>
      <c r="GJ232" s="251"/>
      <c r="GK232" s="251"/>
      <c r="GL232" s="251"/>
      <c r="GM232" s="251"/>
      <c r="GN232" s="251"/>
      <c r="GO232" s="251"/>
      <c r="GP232" s="251"/>
      <c r="GQ232" s="251"/>
      <c r="GR232" s="251"/>
      <c r="GS232" s="251"/>
      <c r="GT232" s="251"/>
      <c r="GU232" s="251"/>
      <c r="GV232" s="251"/>
      <c r="GW232" s="251"/>
      <c r="GX232" s="251"/>
      <c r="GY232" s="251"/>
      <c r="GZ232" s="251"/>
      <c r="HA232" s="251"/>
      <c r="HB232" s="251"/>
      <c r="HC232" s="251"/>
      <c r="HD232" s="251"/>
      <c r="HE232" s="251"/>
      <c r="HF232" s="251"/>
      <c r="HG232" s="251"/>
      <c r="HH232" s="251"/>
      <c r="HI232" s="251"/>
      <c r="HJ232" s="251"/>
      <c r="HK232" s="251"/>
      <c r="HL232" s="251"/>
      <c r="HM232" s="251"/>
      <c r="HN232" s="251"/>
      <c r="HO232" s="251"/>
      <c r="HP232" s="251"/>
      <c r="HQ232" s="251"/>
      <c r="HR232" s="251"/>
      <c r="HS232" s="251"/>
      <c r="HT232" s="251"/>
      <c r="HU232" s="251"/>
      <c r="HV232" s="251"/>
      <c r="HW232" s="251"/>
      <c r="HX232" s="251"/>
      <c r="HY232" s="251"/>
      <c r="HZ232" s="251"/>
      <c r="IA232" s="251"/>
      <c r="IB232" s="251"/>
      <c r="IC232" s="251"/>
      <c r="ID232" s="251"/>
      <c r="IE232" s="251"/>
      <c r="IF232" s="251"/>
      <c r="IG232" s="251"/>
      <c r="IH232" s="251"/>
      <c r="II232" s="251"/>
      <c r="IJ232" s="251"/>
      <c r="IK232" s="251"/>
      <c r="IL232" s="251"/>
      <c r="IM232" s="251"/>
      <c r="IN232" s="251"/>
      <c r="IO232" s="251"/>
      <c r="IP232" s="251"/>
      <c r="IQ232" s="251"/>
      <c r="IR232" s="251"/>
      <c r="IS232" s="251"/>
      <c r="IT232" s="251"/>
    </row>
    <row r="233" spans="1:254" s="401" customFormat="1" ht="42" customHeight="1" thickBot="1">
      <c r="A233" s="533" t="s">
        <v>219</v>
      </c>
      <c r="B233" s="535" t="s">
        <v>220</v>
      </c>
      <c r="C233" s="549" t="s">
        <v>245</v>
      </c>
      <c r="D233" s="550"/>
      <c r="E233" s="551" t="s">
        <v>297</v>
      </c>
      <c r="F233" s="552"/>
      <c r="G233" s="552"/>
      <c r="H233" s="552"/>
      <c r="I233" s="552"/>
      <c r="J233" s="552"/>
      <c r="K233" s="552"/>
      <c r="L233" s="552"/>
      <c r="M233" s="459"/>
      <c r="N233" s="400"/>
      <c r="O233" s="400"/>
      <c r="P233" s="400"/>
      <c r="Q233" s="400"/>
      <c r="R233" s="400"/>
      <c r="S233" s="400"/>
      <c r="T233" s="400"/>
      <c r="U233" s="400"/>
      <c r="V233" s="400"/>
      <c r="W233" s="400"/>
      <c r="X233" s="400"/>
      <c r="Y233" s="400"/>
      <c r="Z233" s="400"/>
      <c r="AA233" s="400"/>
      <c r="AB233" s="400"/>
      <c r="AC233" s="400"/>
      <c r="AD233" s="400"/>
      <c r="AE233" s="400"/>
      <c r="AF233" s="400"/>
      <c r="AG233" s="400"/>
      <c r="AH233" s="400"/>
      <c r="AI233" s="400"/>
      <c r="AJ233" s="400"/>
      <c r="AK233" s="400"/>
      <c r="AL233" s="400"/>
      <c r="AM233" s="400"/>
      <c r="AN233" s="400"/>
      <c r="AO233" s="400"/>
      <c r="AP233" s="400"/>
      <c r="AQ233" s="400"/>
      <c r="AR233" s="400"/>
      <c r="AS233" s="400"/>
      <c r="AT233" s="400"/>
      <c r="AU233" s="400"/>
      <c r="AV233" s="400"/>
      <c r="AW233" s="400"/>
      <c r="AX233" s="400"/>
      <c r="AY233" s="400"/>
      <c r="AZ233" s="400"/>
      <c r="BA233" s="400"/>
      <c r="BB233" s="400"/>
      <c r="BC233" s="400"/>
      <c r="BD233" s="400"/>
      <c r="BE233" s="400"/>
      <c r="BF233" s="400"/>
      <c r="BG233" s="400"/>
      <c r="BH233" s="400"/>
      <c r="BI233" s="400"/>
      <c r="BJ233" s="400"/>
      <c r="BK233" s="400"/>
      <c r="BL233" s="400"/>
      <c r="BM233" s="400"/>
      <c r="BN233" s="400"/>
      <c r="BO233" s="400"/>
      <c r="BP233" s="400"/>
      <c r="BQ233" s="400"/>
      <c r="BR233" s="400"/>
      <c r="BS233" s="400"/>
      <c r="BT233" s="400"/>
      <c r="BU233" s="400"/>
      <c r="BV233" s="400"/>
      <c r="BW233" s="400"/>
      <c r="BX233" s="400"/>
      <c r="BY233" s="400"/>
      <c r="BZ233" s="400"/>
      <c r="CA233" s="400"/>
      <c r="CB233" s="400"/>
      <c r="CC233" s="400"/>
      <c r="CD233" s="400"/>
      <c r="CE233" s="400"/>
      <c r="CF233" s="400"/>
      <c r="CG233" s="400"/>
      <c r="CH233" s="400"/>
      <c r="CI233" s="400"/>
      <c r="CJ233" s="400"/>
      <c r="CK233" s="400"/>
      <c r="CL233" s="400"/>
      <c r="CM233" s="400"/>
      <c r="CN233" s="400"/>
      <c r="CO233" s="400"/>
      <c r="CP233" s="400"/>
      <c r="CQ233" s="400"/>
      <c r="CR233" s="400"/>
      <c r="CS233" s="400"/>
      <c r="CT233" s="400"/>
      <c r="CU233" s="400"/>
      <c r="CV233" s="400"/>
      <c r="CW233" s="400"/>
      <c r="CX233" s="400"/>
      <c r="CY233" s="400"/>
      <c r="CZ233" s="400"/>
      <c r="DA233" s="400"/>
      <c r="DB233" s="400"/>
      <c r="DC233" s="400"/>
      <c r="DD233" s="400"/>
      <c r="DE233" s="400"/>
      <c r="DF233" s="400"/>
      <c r="DG233" s="400"/>
      <c r="DH233" s="400"/>
      <c r="DI233" s="400"/>
      <c r="DJ233" s="400"/>
      <c r="DK233" s="400"/>
      <c r="DL233" s="400"/>
      <c r="DM233" s="400"/>
      <c r="DN233" s="400"/>
      <c r="DO233" s="400"/>
      <c r="DP233" s="400"/>
      <c r="DQ233" s="400"/>
      <c r="DR233" s="400"/>
      <c r="DS233" s="400"/>
      <c r="DT233" s="400"/>
      <c r="DU233" s="400"/>
      <c r="DV233" s="400"/>
      <c r="DW233" s="400"/>
      <c r="DX233" s="400"/>
      <c r="DY233" s="400"/>
      <c r="DZ233" s="400"/>
      <c r="EA233" s="400"/>
      <c r="EB233" s="400"/>
      <c r="EC233" s="400"/>
      <c r="ED233" s="400"/>
      <c r="EE233" s="400"/>
      <c r="EF233" s="400"/>
      <c r="EG233" s="400"/>
      <c r="EH233" s="400"/>
      <c r="EI233" s="400"/>
      <c r="EJ233" s="400"/>
      <c r="EK233" s="400"/>
      <c r="EL233" s="400"/>
      <c r="EM233" s="400"/>
      <c r="EN233" s="400"/>
      <c r="EO233" s="400"/>
      <c r="EP233" s="400"/>
      <c r="EQ233" s="400"/>
      <c r="ER233" s="400"/>
      <c r="ES233" s="400"/>
      <c r="ET233" s="400"/>
      <c r="EU233" s="400"/>
      <c r="EV233" s="400"/>
      <c r="EW233" s="400"/>
      <c r="EX233" s="400"/>
      <c r="EY233" s="400"/>
      <c r="EZ233" s="400"/>
      <c r="FA233" s="400"/>
      <c r="FB233" s="400"/>
      <c r="FC233" s="400"/>
      <c r="FD233" s="400"/>
      <c r="FE233" s="400"/>
      <c r="FF233" s="400"/>
      <c r="FG233" s="400"/>
      <c r="FH233" s="400"/>
      <c r="FI233" s="400"/>
      <c r="FJ233" s="400"/>
      <c r="FK233" s="400"/>
      <c r="FL233" s="400"/>
      <c r="FM233" s="400"/>
      <c r="FN233" s="400"/>
      <c r="FO233" s="400"/>
      <c r="FP233" s="400"/>
      <c r="FQ233" s="400"/>
      <c r="FR233" s="400"/>
      <c r="FS233" s="400"/>
      <c r="FT233" s="400"/>
      <c r="FU233" s="400"/>
      <c r="FV233" s="400"/>
      <c r="FW233" s="400"/>
      <c r="FX233" s="400"/>
      <c r="FY233" s="400"/>
      <c r="FZ233" s="400"/>
      <c r="GA233" s="400"/>
      <c r="GB233" s="400"/>
      <c r="GC233" s="400"/>
      <c r="GD233" s="400"/>
      <c r="GE233" s="400"/>
      <c r="GF233" s="400"/>
      <c r="GG233" s="400"/>
      <c r="GH233" s="400"/>
      <c r="GI233" s="400"/>
      <c r="GJ233" s="400"/>
      <c r="GK233" s="400"/>
      <c r="GL233" s="400"/>
      <c r="GM233" s="400"/>
      <c r="GN233" s="400"/>
      <c r="GO233" s="400"/>
      <c r="GP233" s="400"/>
      <c r="GQ233" s="400"/>
      <c r="GR233" s="400"/>
      <c r="GS233" s="400"/>
      <c r="GT233" s="400"/>
      <c r="GU233" s="400"/>
      <c r="GV233" s="400"/>
      <c r="GW233" s="400"/>
      <c r="GX233" s="400"/>
      <c r="GY233" s="400"/>
      <c r="GZ233" s="400"/>
      <c r="HA233" s="400"/>
      <c r="HB233" s="400"/>
      <c r="HC233" s="400"/>
      <c r="HD233" s="400"/>
      <c r="HE233" s="400"/>
      <c r="HF233" s="400"/>
      <c r="HG233" s="400"/>
      <c r="HH233" s="400"/>
      <c r="HI233" s="400"/>
      <c r="HJ233" s="400"/>
      <c r="HK233" s="400"/>
      <c r="HL233" s="400"/>
      <c r="HM233" s="400"/>
      <c r="HN233" s="400"/>
      <c r="HO233" s="400"/>
      <c r="HP233" s="400"/>
      <c r="HQ233" s="400"/>
      <c r="HR233" s="400"/>
      <c r="HS233" s="400"/>
      <c r="HT233" s="400"/>
      <c r="HU233" s="400"/>
      <c r="HV233" s="400"/>
      <c r="HW233" s="400"/>
      <c r="HX233" s="400"/>
      <c r="HY233" s="400"/>
      <c r="HZ233" s="400"/>
      <c r="IA233" s="400"/>
      <c r="IB233" s="400"/>
      <c r="IC233" s="400"/>
      <c r="ID233" s="400"/>
      <c r="IE233" s="400"/>
      <c r="IF233" s="400"/>
      <c r="IG233" s="400"/>
      <c r="IH233" s="400"/>
      <c r="II233" s="400"/>
      <c r="IJ233" s="400"/>
      <c r="IK233" s="400"/>
      <c r="IL233" s="400"/>
      <c r="IM233" s="400"/>
      <c r="IN233" s="400"/>
      <c r="IO233" s="400"/>
      <c r="IP233" s="400"/>
      <c r="IQ233" s="400"/>
      <c r="IR233" s="400"/>
      <c r="IS233" s="400"/>
      <c r="IT233" s="400"/>
    </row>
    <row r="234" spans="1:254" s="401" customFormat="1" ht="20" customHeight="1">
      <c r="A234" s="534"/>
      <c r="B234" s="536"/>
      <c r="C234" s="553" t="s">
        <v>221</v>
      </c>
      <c r="D234" s="555" t="s">
        <v>222</v>
      </c>
      <c r="E234" s="543" t="s">
        <v>298</v>
      </c>
      <c r="F234" s="557" t="s">
        <v>299</v>
      </c>
      <c r="G234" s="531" t="s">
        <v>300</v>
      </c>
      <c r="H234" s="531" t="s">
        <v>301</v>
      </c>
      <c r="I234" s="531" t="s">
        <v>302</v>
      </c>
      <c r="J234" s="531" t="s">
        <v>303</v>
      </c>
      <c r="K234" s="531" t="s">
        <v>304</v>
      </c>
      <c r="L234" s="531" t="s">
        <v>305</v>
      </c>
      <c r="M234" s="529"/>
      <c r="N234" s="400"/>
      <c r="O234" s="400"/>
      <c r="P234" s="400"/>
      <c r="Q234" s="400"/>
      <c r="R234" s="400"/>
      <c r="S234" s="400"/>
      <c r="T234" s="400"/>
      <c r="U234" s="400"/>
      <c r="V234" s="400"/>
      <c r="W234" s="400"/>
      <c r="X234" s="400"/>
      <c r="Y234" s="400"/>
      <c r="Z234" s="400"/>
      <c r="AA234" s="400"/>
      <c r="AB234" s="400"/>
      <c r="AC234" s="400"/>
      <c r="AD234" s="400"/>
      <c r="AE234" s="400"/>
      <c r="AF234" s="400"/>
      <c r="AG234" s="400"/>
      <c r="AH234" s="400"/>
      <c r="AI234" s="400"/>
      <c r="AJ234" s="400"/>
      <c r="AK234" s="400"/>
      <c r="AL234" s="400"/>
      <c r="AM234" s="400"/>
      <c r="AN234" s="400"/>
      <c r="AO234" s="400"/>
      <c r="AP234" s="400"/>
      <c r="AQ234" s="400"/>
      <c r="AR234" s="400"/>
      <c r="AS234" s="400"/>
      <c r="AT234" s="400"/>
      <c r="AU234" s="400"/>
      <c r="AV234" s="400"/>
      <c r="AW234" s="400"/>
      <c r="AX234" s="400"/>
      <c r="AY234" s="400"/>
      <c r="AZ234" s="400"/>
      <c r="BA234" s="400"/>
      <c r="BB234" s="400"/>
      <c r="BC234" s="400"/>
      <c r="BD234" s="400"/>
      <c r="BE234" s="400"/>
      <c r="BF234" s="400"/>
      <c r="BG234" s="400"/>
      <c r="BH234" s="400"/>
      <c r="BI234" s="400"/>
      <c r="BJ234" s="400"/>
      <c r="BK234" s="400"/>
      <c r="BL234" s="400"/>
      <c r="BM234" s="400"/>
      <c r="BN234" s="400"/>
      <c r="BO234" s="400"/>
      <c r="BP234" s="400"/>
      <c r="BQ234" s="400"/>
      <c r="BR234" s="400"/>
      <c r="BS234" s="400"/>
      <c r="BT234" s="400"/>
      <c r="BU234" s="400"/>
      <c r="BV234" s="400"/>
      <c r="BW234" s="400"/>
      <c r="BX234" s="400"/>
      <c r="BY234" s="400"/>
      <c r="BZ234" s="400"/>
      <c r="CA234" s="400"/>
      <c r="CB234" s="400"/>
      <c r="CC234" s="400"/>
      <c r="CD234" s="400"/>
      <c r="CE234" s="400"/>
      <c r="CF234" s="400"/>
      <c r="CG234" s="400"/>
      <c r="CH234" s="400"/>
      <c r="CI234" s="400"/>
      <c r="CJ234" s="400"/>
      <c r="CK234" s="400"/>
      <c r="CL234" s="400"/>
      <c r="CM234" s="400"/>
      <c r="CN234" s="400"/>
      <c r="CO234" s="400"/>
      <c r="CP234" s="400"/>
      <c r="CQ234" s="400"/>
      <c r="CR234" s="400"/>
      <c r="CS234" s="400"/>
      <c r="CT234" s="400"/>
      <c r="CU234" s="400"/>
      <c r="CV234" s="400"/>
      <c r="CW234" s="400"/>
      <c r="CX234" s="400"/>
      <c r="CY234" s="400"/>
      <c r="CZ234" s="400"/>
      <c r="DA234" s="400"/>
      <c r="DB234" s="400"/>
      <c r="DC234" s="400"/>
      <c r="DD234" s="400"/>
      <c r="DE234" s="400"/>
      <c r="DF234" s="400"/>
      <c r="DG234" s="400"/>
      <c r="DH234" s="400"/>
      <c r="DI234" s="400"/>
      <c r="DJ234" s="400"/>
      <c r="DK234" s="400"/>
      <c r="DL234" s="400"/>
      <c r="DM234" s="400"/>
      <c r="DN234" s="400"/>
      <c r="DO234" s="400"/>
      <c r="DP234" s="400"/>
      <c r="DQ234" s="400"/>
      <c r="DR234" s="400"/>
      <c r="DS234" s="400"/>
      <c r="DT234" s="400"/>
      <c r="DU234" s="400"/>
      <c r="DV234" s="400"/>
      <c r="DW234" s="400"/>
      <c r="DX234" s="400"/>
      <c r="DY234" s="400"/>
      <c r="DZ234" s="400"/>
      <c r="EA234" s="400"/>
      <c r="EB234" s="400"/>
      <c r="EC234" s="400"/>
      <c r="ED234" s="400"/>
      <c r="EE234" s="400"/>
      <c r="EF234" s="400"/>
      <c r="EG234" s="400"/>
      <c r="EH234" s="400"/>
      <c r="EI234" s="400"/>
      <c r="EJ234" s="400"/>
      <c r="EK234" s="400"/>
      <c r="EL234" s="400"/>
      <c r="EM234" s="400"/>
      <c r="EN234" s="400"/>
      <c r="EO234" s="400"/>
      <c r="EP234" s="400"/>
      <c r="EQ234" s="400"/>
      <c r="ER234" s="400"/>
      <c r="ES234" s="400"/>
      <c r="ET234" s="400"/>
      <c r="EU234" s="400"/>
      <c r="EV234" s="400"/>
      <c r="EW234" s="400"/>
      <c r="EX234" s="400"/>
      <c r="EY234" s="400"/>
      <c r="EZ234" s="400"/>
      <c r="FA234" s="400"/>
      <c r="FB234" s="400"/>
      <c r="FC234" s="400"/>
      <c r="FD234" s="400"/>
      <c r="FE234" s="400"/>
      <c r="FF234" s="400"/>
      <c r="FG234" s="400"/>
      <c r="FH234" s="400"/>
      <c r="FI234" s="400"/>
      <c r="FJ234" s="400"/>
      <c r="FK234" s="400"/>
      <c r="FL234" s="400"/>
      <c r="FM234" s="400"/>
      <c r="FN234" s="400"/>
      <c r="FO234" s="400"/>
      <c r="FP234" s="400"/>
      <c r="FQ234" s="400"/>
      <c r="FR234" s="400"/>
      <c r="FS234" s="400"/>
      <c r="FT234" s="400"/>
      <c r="FU234" s="400"/>
      <c r="FV234" s="400"/>
      <c r="FW234" s="400"/>
      <c r="FX234" s="400"/>
      <c r="FY234" s="400"/>
      <c r="FZ234" s="400"/>
      <c r="GA234" s="400"/>
      <c r="GB234" s="400"/>
      <c r="GC234" s="400"/>
      <c r="GD234" s="400"/>
      <c r="GE234" s="400"/>
      <c r="GF234" s="400"/>
      <c r="GG234" s="400"/>
      <c r="GH234" s="400"/>
      <c r="GI234" s="400"/>
      <c r="GJ234" s="400"/>
      <c r="GK234" s="400"/>
      <c r="GL234" s="400"/>
      <c r="GM234" s="400"/>
      <c r="GN234" s="400"/>
      <c r="GO234" s="400"/>
      <c r="GP234" s="400"/>
      <c r="GQ234" s="400"/>
      <c r="GR234" s="400"/>
      <c r="GS234" s="400"/>
      <c r="GT234" s="400"/>
      <c r="GU234" s="400"/>
      <c r="GV234" s="400"/>
      <c r="GW234" s="400"/>
      <c r="GX234" s="400"/>
      <c r="GY234" s="400"/>
      <c r="GZ234" s="400"/>
      <c r="HA234" s="400"/>
      <c r="HB234" s="400"/>
      <c r="HC234" s="400"/>
      <c r="HD234" s="400"/>
      <c r="HE234" s="400"/>
      <c r="HF234" s="400"/>
      <c r="HG234" s="400"/>
      <c r="HH234" s="400"/>
      <c r="HI234" s="400"/>
      <c r="HJ234" s="400"/>
      <c r="HK234" s="400"/>
      <c r="HL234" s="400"/>
      <c r="HM234" s="400"/>
      <c r="HN234" s="400"/>
      <c r="HO234" s="400"/>
      <c r="HP234" s="400"/>
      <c r="HQ234" s="400"/>
      <c r="HR234" s="400"/>
      <c r="HS234" s="400"/>
      <c r="HT234" s="400"/>
      <c r="HU234" s="400"/>
      <c r="HV234" s="400"/>
      <c r="HW234" s="400"/>
      <c r="HX234" s="400"/>
      <c r="HY234" s="400"/>
      <c r="HZ234" s="400"/>
      <c r="IA234" s="400"/>
      <c r="IB234" s="400"/>
      <c r="IC234" s="400"/>
      <c r="ID234" s="400"/>
      <c r="IE234" s="400"/>
      <c r="IF234" s="400"/>
      <c r="IG234" s="400"/>
      <c r="IH234" s="400"/>
      <c r="II234" s="400"/>
      <c r="IJ234" s="400"/>
      <c r="IK234" s="400"/>
      <c r="IL234" s="400"/>
      <c r="IM234" s="400"/>
      <c r="IN234" s="400"/>
      <c r="IO234" s="400"/>
      <c r="IP234" s="400"/>
      <c r="IQ234" s="400"/>
      <c r="IR234" s="400"/>
      <c r="IS234" s="400"/>
      <c r="IT234" s="400"/>
    </row>
    <row r="235" spans="1:254" s="401" customFormat="1" ht="17.399999999999999" customHeight="1" thickBot="1">
      <c r="A235" s="559" t="s">
        <v>223</v>
      </c>
      <c r="B235" s="559"/>
      <c r="C235" s="554"/>
      <c r="D235" s="556"/>
      <c r="E235" s="544"/>
      <c r="F235" s="558"/>
      <c r="G235" s="532"/>
      <c r="H235" s="532"/>
      <c r="I235" s="532"/>
      <c r="J235" s="532"/>
      <c r="K235" s="532"/>
      <c r="L235" s="532"/>
      <c r="M235" s="53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U235" s="400"/>
      <c r="AV235" s="400"/>
      <c r="AW235" s="400"/>
      <c r="AX235" s="400"/>
      <c r="AY235" s="400"/>
      <c r="AZ235" s="400"/>
      <c r="BA235" s="400"/>
      <c r="BB235" s="400"/>
      <c r="BC235" s="400"/>
      <c r="BD235" s="400"/>
      <c r="BE235" s="400"/>
      <c r="BF235" s="400"/>
      <c r="BG235" s="400"/>
      <c r="BH235" s="400"/>
      <c r="BI235" s="400"/>
      <c r="BJ235" s="400"/>
      <c r="BK235" s="400"/>
      <c r="BL235" s="400"/>
      <c r="BM235" s="400"/>
      <c r="BN235" s="400"/>
      <c r="BO235" s="400"/>
      <c r="BP235" s="400"/>
      <c r="BQ235" s="400"/>
      <c r="BR235" s="400"/>
      <c r="BS235" s="400"/>
      <c r="BT235" s="400"/>
      <c r="BU235" s="400"/>
      <c r="BV235" s="400"/>
      <c r="BW235" s="400"/>
      <c r="BX235" s="400"/>
      <c r="BY235" s="400"/>
      <c r="BZ235" s="400"/>
      <c r="CA235" s="400"/>
      <c r="CB235" s="400"/>
      <c r="CC235" s="400"/>
      <c r="CD235" s="400"/>
      <c r="CE235" s="400"/>
      <c r="CF235" s="400"/>
      <c r="CG235" s="400"/>
      <c r="CH235" s="400"/>
      <c r="CI235" s="400"/>
      <c r="CJ235" s="400"/>
      <c r="CK235" s="400"/>
      <c r="CL235" s="400"/>
      <c r="CM235" s="400"/>
      <c r="CN235" s="400"/>
      <c r="CO235" s="400"/>
      <c r="CP235" s="400"/>
      <c r="CQ235" s="400"/>
      <c r="CR235" s="400"/>
      <c r="CS235" s="400"/>
      <c r="CT235" s="400"/>
      <c r="CU235" s="400"/>
      <c r="CV235" s="400"/>
      <c r="CW235" s="400"/>
      <c r="CX235" s="400"/>
      <c r="CY235" s="400"/>
      <c r="CZ235" s="400"/>
      <c r="DA235" s="400"/>
      <c r="DB235" s="400"/>
      <c r="DC235" s="400"/>
      <c r="DD235" s="400"/>
      <c r="DE235" s="400"/>
      <c r="DF235" s="400"/>
      <c r="DG235" s="400"/>
      <c r="DH235" s="400"/>
      <c r="DI235" s="400"/>
      <c r="DJ235" s="400"/>
      <c r="DK235" s="400"/>
      <c r="DL235" s="400"/>
      <c r="DM235" s="400"/>
      <c r="DN235" s="400"/>
      <c r="DO235" s="400"/>
      <c r="DP235" s="400"/>
      <c r="DQ235" s="400"/>
      <c r="DR235" s="400"/>
      <c r="DS235" s="400"/>
      <c r="DT235" s="400"/>
      <c r="DU235" s="400"/>
      <c r="DV235" s="400"/>
      <c r="DW235" s="400"/>
      <c r="DX235" s="400"/>
      <c r="DY235" s="400"/>
      <c r="DZ235" s="400"/>
      <c r="EA235" s="400"/>
      <c r="EB235" s="400"/>
      <c r="EC235" s="400"/>
      <c r="ED235" s="400"/>
      <c r="EE235" s="400"/>
      <c r="EF235" s="400"/>
      <c r="EG235" s="400"/>
      <c r="EH235" s="400"/>
      <c r="EI235" s="400"/>
      <c r="EJ235" s="400"/>
      <c r="EK235" s="400"/>
      <c r="EL235" s="400"/>
      <c r="EM235" s="400"/>
      <c r="EN235" s="400"/>
      <c r="EO235" s="400"/>
      <c r="EP235" s="400"/>
      <c r="EQ235" s="400"/>
      <c r="ER235" s="400"/>
      <c r="ES235" s="400"/>
      <c r="ET235" s="400"/>
      <c r="EU235" s="400"/>
      <c r="EV235" s="400"/>
      <c r="EW235" s="400"/>
      <c r="EX235" s="400"/>
      <c r="EY235" s="400"/>
      <c r="EZ235" s="400"/>
      <c r="FA235" s="400"/>
      <c r="FB235" s="400"/>
      <c r="FC235" s="400"/>
      <c r="FD235" s="400"/>
      <c r="FE235" s="400"/>
      <c r="FF235" s="400"/>
      <c r="FG235" s="400"/>
      <c r="FH235" s="400"/>
      <c r="FI235" s="400"/>
      <c r="FJ235" s="400"/>
      <c r="FK235" s="400"/>
      <c r="FL235" s="400"/>
      <c r="FM235" s="400"/>
      <c r="FN235" s="400"/>
      <c r="FO235" s="400"/>
      <c r="FP235" s="400"/>
      <c r="FQ235" s="400"/>
      <c r="FR235" s="400"/>
      <c r="FS235" s="400"/>
      <c r="FT235" s="400"/>
      <c r="FU235" s="400"/>
      <c r="FV235" s="400"/>
      <c r="FW235" s="400"/>
      <c r="FX235" s="400"/>
      <c r="FY235" s="400"/>
      <c r="FZ235" s="400"/>
      <c r="GA235" s="400"/>
      <c r="GB235" s="400"/>
      <c r="GC235" s="400"/>
      <c r="GD235" s="400"/>
      <c r="GE235" s="400"/>
      <c r="GF235" s="400"/>
      <c r="GG235" s="400"/>
      <c r="GH235" s="400"/>
      <c r="GI235" s="400"/>
      <c r="GJ235" s="400"/>
      <c r="GK235" s="400"/>
      <c r="GL235" s="400"/>
      <c r="GM235" s="400"/>
      <c r="GN235" s="400"/>
      <c r="GO235" s="400"/>
      <c r="GP235" s="400"/>
      <c r="GQ235" s="400"/>
      <c r="GR235" s="400"/>
      <c r="GS235" s="400"/>
      <c r="GT235" s="400"/>
      <c r="GU235" s="400"/>
      <c r="GV235" s="400"/>
      <c r="GW235" s="400"/>
      <c r="GX235" s="400"/>
      <c r="GY235" s="400"/>
      <c r="GZ235" s="400"/>
      <c r="HA235" s="400"/>
      <c r="HB235" s="400"/>
      <c r="HC235" s="400"/>
      <c r="HD235" s="400"/>
      <c r="HE235" s="400"/>
      <c r="HF235" s="400"/>
      <c r="HG235" s="400"/>
      <c r="HH235" s="400"/>
      <c r="HI235" s="400"/>
      <c r="HJ235" s="400"/>
      <c r="HK235" s="400"/>
      <c r="HL235" s="400"/>
      <c r="HM235" s="400"/>
      <c r="HN235" s="400"/>
      <c r="HO235" s="400"/>
      <c r="HP235" s="400"/>
      <c r="HQ235" s="400"/>
      <c r="HR235" s="400"/>
      <c r="HS235" s="400"/>
      <c r="HT235" s="400"/>
      <c r="HU235" s="400"/>
      <c r="HV235" s="400"/>
      <c r="HW235" s="400"/>
      <c r="HX235" s="400"/>
      <c r="HY235" s="400"/>
      <c r="HZ235" s="400"/>
      <c r="IA235" s="400"/>
      <c r="IB235" s="400"/>
      <c r="IC235" s="400"/>
      <c r="ID235" s="400"/>
      <c r="IE235" s="400"/>
      <c r="IF235" s="400"/>
      <c r="IG235" s="400"/>
      <c r="IH235" s="400"/>
      <c r="II235" s="400"/>
      <c r="IJ235" s="400"/>
      <c r="IK235" s="400"/>
      <c r="IL235" s="400"/>
      <c r="IM235" s="400"/>
      <c r="IN235" s="400"/>
      <c r="IO235" s="400"/>
      <c r="IP235" s="400"/>
      <c r="IQ235" s="400"/>
      <c r="IR235" s="400"/>
      <c r="IS235" s="400"/>
      <c r="IT235" s="400"/>
    </row>
    <row r="236" spans="1:254" s="251" customFormat="1" ht="71.25" customHeight="1">
      <c r="A236" s="320" t="s">
        <v>240</v>
      </c>
      <c r="B236" s="331" t="s">
        <v>566</v>
      </c>
      <c r="C236" s="318" t="s">
        <v>226</v>
      </c>
      <c r="D236" s="338">
        <v>22</v>
      </c>
      <c r="E236" s="277"/>
      <c r="F236" s="278"/>
      <c r="G236" s="278"/>
      <c r="H236" s="281"/>
      <c r="I236" s="281"/>
      <c r="J236" s="279"/>
      <c r="K236" s="279"/>
      <c r="L236" s="279"/>
      <c r="M236" s="453"/>
    </row>
    <row r="237" spans="1:254" s="251" customFormat="1" ht="75" customHeight="1">
      <c r="A237" s="320" t="s">
        <v>241</v>
      </c>
      <c r="B237" s="331" t="s">
        <v>567</v>
      </c>
      <c r="C237" s="318" t="s">
        <v>264</v>
      </c>
      <c r="D237" s="248">
        <v>3100</v>
      </c>
      <c r="E237" s="277"/>
      <c r="F237" s="278"/>
      <c r="G237" s="281"/>
      <c r="H237" s="281"/>
      <c r="I237" s="281"/>
      <c r="J237" s="279"/>
      <c r="K237" s="279"/>
      <c r="L237" s="279"/>
      <c r="M237" s="453"/>
    </row>
    <row r="238" spans="1:254" s="251" customFormat="1">
      <c r="A238" s="320" t="s">
        <v>247</v>
      </c>
      <c r="B238" s="321" t="s">
        <v>272</v>
      </c>
      <c r="C238" s="318"/>
      <c r="D238" s="338"/>
      <c r="E238" s="283"/>
      <c r="F238" s="281"/>
      <c r="G238" s="281"/>
      <c r="H238" s="282"/>
      <c r="I238" s="281"/>
      <c r="J238" s="279"/>
      <c r="K238" s="279"/>
      <c r="L238" s="279"/>
      <c r="M238" s="453"/>
    </row>
    <row r="239" spans="1:254" s="251" customFormat="1" ht="102" customHeight="1">
      <c r="A239" s="323" t="s">
        <v>410</v>
      </c>
      <c r="B239" s="324" t="s">
        <v>568</v>
      </c>
      <c r="C239" s="318" t="s">
        <v>228</v>
      </c>
      <c r="D239" s="248">
        <f>18*D241</f>
        <v>2700</v>
      </c>
      <c r="E239" s="283"/>
      <c r="F239" s="278"/>
      <c r="G239" s="278"/>
      <c r="H239" s="278"/>
      <c r="I239" s="281"/>
      <c r="J239" s="279"/>
      <c r="K239" s="279"/>
      <c r="L239" s="279"/>
      <c r="M239" s="453"/>
    </row>
    <row r="240" spans="1:254" s="251" customFormat="1" ht="100.5" customHeight="1">
      <c r="A240" s="323" t="s">
        <v>411</v>
      </c>
      <c r="B240" s="324" t="s">
        <v>569</v>
      </c>
      <c r="C240" s="318" t="s">
        <v>228</v>
      </c>
      <c r="D240" s="248">
        <f>16*D242</f>
        <v>10592</v>
      </c>
      <c r="E240" s="283"/>
      <c r="F240" s="278"/>
      <c r="G240" s="278"/>
      <c r="H240" s="278"/>
      <c r="I240" s="281"/>
      <c r="J240" s="279"/>
      <c r="K240" s="279"/>
      <c r="L240" s="279"/>
      <c r="M240" s="453"/>
    </row>
    <row r="241" spans="1:13" s="251" customFormat="1" ht="99.75" customHeight="1">
      <c r="A241" s="323" t="s">
        <v>412</v>
      </c>
      <c r="B241" s="324" t="s">
        <v>570</v>
      </c>
      <c r="C241" s="318" t="s">
        <v>228</v>
      </c>
      <c r="D241" s="248">
        <v>150</v>
      </c>
      <c r="E241" s="283"/>
      <c r="F241" s="281"/>
      <c r="G241" s="278"/>
      <c r="H241" s="278"/>
      <c r="I241" s="278"/>
      <c r="J241" s="278"/>
      <c r="K241" s="279"/>
      <c r="L241" s="279"/>
      <c r="M241" s="453"/>
    </row>
    <row r="242" spans="1:13" s="251" customFormat="1" ht="96.75" customHeight="1">
      <c r="A242" s="323" t="s">
        <v>413</v>
      </c>
      <c r="B242" s="324" t="s">
        <v>571</v>
      </c>
      <c r="C242" s="318" t="s">
        <v>228</v>
      </c>
      <c r="D242" s="248">
        <v>662</v>
      </c>
      <c r="E242" s="283"/>
      <c r="F242" s="281"/>
      <c r="G242" s="278"/>
      <c r="H242" s="278"/>
      <c r="I242" s="278"/>
      <c r="J242" s="278"/>
      <c r="K242" s="279"/>
      <c r="L242" s="279"/>
      <c r="M242" s="453"/>
    </row>
    <row r="243" spans="1:13" s="251" customFormat="1" ht="104">
      <c r="A243" s="323" t="s">
        <v>414</v>
      </c>
      <c r="B243" s="324" t="s">
        <v>623</v>
      </c>
      <c r="C243" s="318" t="s">
        <v>228</v>
      </c>
      <c r="D243" s="248">
        <f t="shared" ref="D243" si="20">8700+31776</f>
        <v>40476</v>
      </c>
      <c r="E243" s="283"/>
      <c r="F243" s="281"/>
      <c r="G243" s="287" t="s">
        <v>321</v>
      </c>
      <c r="H243" s="278"/>
      <c r="I243" s="278"/>
      <c r="J243" s="278"/>
      <c r="K243" s="287" t="s">
        <v>320</v>
      </c>
      <c r="L243" s="279"/>
      <c r="M243" s="453"/>
    </row>
    <row r="244" spans="1:13" s="251" customFormat="1" ht="35.25" customHeight="1">
      <c r="A244" s="320" t="s">
        <v>248</v>
      </c>
      <c r="B244" s="325" t="s">
        <v>261</v>
      </c>
      <c r="C244" s="402"/>
      <c r="D244" s="248"/>
      <c r="E244" s="284"/>
      <c r="F244" s="281"/>
      <c r="G244" s="281"/>
      <c r="H244" s="281"/>
      <c r="I244" s="281"/>
      <c r="J244" s="279"/>
      <c r="K244" s="279"/>
      <c r="L244" s="279"/>
      <c r="M244" s="453"/>
    </row>
    <row r="245" spans="1:13" s="251" customFormat="1" ht="108" customHeight="1">
      <c r="A245" s="323" t="s">
        <v>415</v>
      </c>
      <c r="B245" s="324" t="s">
        <v>572</v>
      </c>
      <c r="C245" s="318" t="s">
        <v>228</v>
      </c>
      <c r="D245" s="271">
        <v>2</v>
      </c>
      <c r="E245" s="283"/>
      <c r="F245" s="281"/>
      <c r="G245" s="278"/>
      <c r="H245" s="278"/>
      <c r="I245" s="287" t="s">
        <v>324</v>
      </c>
      <c r="J245" s="279"/>
      <c r="K245" s="279"/>
      <c r="L245" s="279"/>
      <c r="M245" s="453"/>
    </row>
    <row r="246" spans="1:13" s="251" customFormat="1" ht="91.5" customHeight="1">
      <c r="A246" s="323" t="s">
        <v>416</v>
      </c>
      <c r="B246" s="324" t="s">
        <v>573</v>
      </c>
      <c r="C246" s="318" t="s">
        <v>228</v>
      </c>
      <c r="D246" s="272">
        <f>48+3</f>
        <v>51</v>
      </c>
      <c r="E246" s="283"/>
      <c r="F246" s="281"/>
      <c r="G246" s="281"/>
      <c r="H246" s="278"/>
      <c r="I246" s="281"/>
      <c r="J246" s="279"/>
      <c r="K246" s="279"/>
      <c r="L246" s="279"/>
      <c r="M246" s="453"/>
    </row>
    <row r="247" spans="1:13" s="251" customFormat="1" ht="18.75" customHeight="1">
      <c r="A247" s="320" t="s">
        <v>249</v>
      </c>
      <c r="B247" s="321" t="s">
        <v>277</v>
      </c>
      <c r="C247" s="402"/>
      <c r="D247" s="338"/>
      <c r="E247" s="283"/>
      <c r="F247" s="281"/>
      <c r="G247" s="281"/>
      <c r="H247" s="281"/>
      <c r="I247" s="281"/>
      <c r="J247" s="279"/>
      <c r="K247" s="279"/>
      <c r="L247" s="279"/>
      <c r="M247" s="453"/>
    </row>
    <row r="248" spans="1:13" s="251" customFormat="1" ht="74.25" customHeight="1">
      <c r="A248" s="323" t="s">
        <v>417</v>
      </c>
      <c r="B248" s="324" t="s">
        <v>455</v>
      </c>
      <c r="C248" s="318" t="s">
        <v>228</v>
      </c>
      <c r="D248" s="269">
        <v>2</v>
      </c>
      <c r="E248" s="284"/>
      <c r="F248" s="281"/>
      <c r="G248" s="281"/>
      <c r="H248" s="282"/>
      <c r="I248" s="287"/>
      <c r="J248" s="287" t="s">
        <v>326</v>
      </c>
      <c r="K248" s="279"/>
      <c r="L248" s="279"/>
      <c r="M248" s="453"/>
    </row>
    <row r="249" spans="1:13" s="251" customFormat="1">
      <c r="A249" s="323" t="s">
        <v>418</v>
      </c>
      <c r="B249" s="324" t="s">
        <v>289</v>
      </c>
      <c r="C249" s="318" t="s">
        <v>228</v>
      </c>
      <c r="D249" s="272">
        <f>48+3</f>
        <v>51</v>
      </c>
      <c r="E249" s="283"/>
      <c r="F249" s="281"/>
      <c r="G249" s="281"/>
      <c r="H249" s="281"/>
      <c r="I249" s="278"/>
      <c r="J249" s="278"/>
      <c r="K249" s="279"/>
      <c r="L249" s="279"/>
      <c r="M249" s="453"/>
    </row>
    <row r="250" spans="1:13" s="251" customFormat="1" ht="109.25" customHeight="1">
      <c r="A250" s="323" t="s">
        <v>275</v>
      </c>
      <c r="B250" s="331" t="s">
        <v>574</v>
      </c>
      <c r="C250" s="318" t="s">
        <v>227</v>
      </c>
      <c r="D250" s="293">
        <v>99</v>
      </c>
      <c r="E250" s="283"/>
      <c r="F250" s="281"/>
      <c r="G250" s="281"/>
      <c r="H250" s="281"/>
      <c r="I250" s="278"/>
      <c r="J250" s="278"/>
      <c r="K250" s="279"/>
      <c r="L250" s="279"/>
      <c r="M250" s="453"/>
    </row>
    <row r="251" spans="1:13" s="251" customFormat="1" ht="27.65" customHeight="1">
      <c r="A251" s="320" t="s">
        <v>626</v>
      </c>
      <c r="B251" s="321" t="s">
        <v>295</v>
      </c>
      <c r="C251" s="318" t="s">
        <v>227</v>
      </c>
      <c r="D251" s="293">
        <f t="shared" ref="D251" si="21">3276/78*15</f>
        <v>630</v>
      </c>
      <c r="E251" s="283"/>
      <c r="F251" s="281"/>
      <c r="G251" s="281"/>
      <c r="H251" s="282"/>
      <c r="I251" s="281"/>
      <c r="J251" s="287" t="s">
        <v>333</v>
      </c>
      <c r="K251" s="287" t="s">
        <v>332</v>
      </c>
      <c r="L251" s="279"/>
      <c r="M251" s="453"/>
    </row>
    <row r="252" spans="1:13" s="251" customFormat="1" ht="30" customHeight="1">
      <c r="A252" s="320" t="s">
        <v>274</v>
      </c>
      <c r="B252" s="321" t="s">
        <v>575</v>
      </c>
      <c r="C252" s="318" t="s">
        <v>229</v>
      </c>
      <c r="D252" s="294">
        <f t="shared" ref="D252" si="22">22.7/115.6*15</f>
        <v>2.9455017301038064</v>
      </c>
      <c r="E252" s="283"/>
      <c r="F252" s="287" t="s">
        <v>318</v>
      </c>
      <c r="G252" s="278"/>
      <c r="H252" s="278"/>
      <c r="I252" s="278"/>
      <c r="J252" s="281"/>
      <c r="K252" s="279"/>
      <c r="L252" s="279"/>
      <c r="M252" s="453"/>
    </row>
    <row r="253" spans="1:13" s="251" customFormat="1" ht="62.25" customHeight="1">
      <c r="A253" s="320" t="s">
        <v>265</v>
      </c>
      <c r="B253" s="326" t="s">
        <v>576</v>
      </c>
      <c r="C253" s="319" t="s">
        <v>229</v>
      </c>
      <c r="D253" s="262">
        <f t="shared" ref="D253" si="23">56.1/115.6*15</f>
        <v>7.2794117647058831</v>
      </c>
      <c r="E253" s="283"/>
      <c r="F253" s="287" t="s">
        <v>318</v>
      </c>
      <c r="G253" s="278"/>
      <c r="H253" s="278"/>
      <c r="I253" s="278"/>
      <c r="J253" s="279"/>
      <c r="K253" s="279"/>
      <c r="L253" s="279"/>
      <c r="M253" s="453"/>
    </row>
    <row r="254" spans="1:13" s="251" customFormat="1" ht="33.75" customHeight="1">
      <c r="A254" s="320" t="s">
        <v>250</v>
      </c>
      <c r="B254" s="321" t="s">
        <v>577</v>
      </c>
      <c r="C254" s="318" t="s">
        <v>229</v>
      </c>
      <c r="D254" s="270">
        <f t="shared" ref="D254" si="24">22.7/115.6*15</f>
        <v>2.9455017301038064</v>
      </c>
      <c r="E254" s="283"/>
      <c r="F254" s="281"/>
      <c r="G254" s="278"/>
      <c r="H254" s="278"/>
      <c r="I254" s="278"/>
      <c r="J254" s="287" t="s">
        <v>326</v>
      </c>
      <c r="K254" s="279"/>
      <c r="L254" s="279"/>
      <c r="M254" s="453"/>
    </row>
    <row r="255" spans="1:13" s="403" customFormat="1" ht="59.25" customHeight="1">
      <c r="A255" s="320" t="s">
        <v>251</v>
      </c>
      <c r="B255" s="326" t="s">
        <v>578</v>
      </c>
      <c r="C255" s="318" t="s">
        <v>229</v>
      </c>
      <c r="D255" s="261">
        <f t="shared" ref="D255" si="25">75/16*2</f>
        <v>9.375</v>
      </c>
      <c r="E255" s="283"/>
      <c r="F255" s="281"/>
      <c r="G255" s="278"/>
      <c r="H255" s="278"/>
      <c r="I255" s="278"/>
      <c r="J255" s="287" t="s">
        <v>326</v>
      </c>
      <c r="K255" s="285"/>
      <c r="L255" s="285"/>
      <c r="M255" s="453"/>
    </row>
    <row r="256" spans="1:13" s="403" customFormat="1" ht="50.25" customHeight="1">
      <c r="A256" s="320" t="s">
        <v>419</v>
      </c>
      <c r="B256" s="321" t="s">
        <v>373</v>
      </c>
      <c r="C256" s="318" t="s">
        <v>229</v>
      </c>
      <c r="D256" s="262">
        <f t="shared" ref="D256" si="26">12/115.6*15</f>
        <v>1.5570934256055364</v>
      </c>
      <c r="E256" s="283"/>
      <c r="F256" s="281"/>
      <c r="G256" s="281"/>
      <c r="H256" s="287" t="s">
        <v>335</v>
      </c>
      <c r="I256" s="278"/>
      <c r="J256" s="285"/>
      <c r="K256" s="285"/>
      <c r="L256" s="285"/>
      <c r="M256" s="453"/>
    </row>
    <row r="257" spans="1:13" s="403" customFormat="1" ht="58.5" customHeight="1">
      <c r="A257" s="320" t="s">
        <v>252</v>
      </c>
      <c r="B257" s="321" t="s">
        <v>579</v>
      </c>
      <c r="C257" s="318" t="s">
        <v>229</v>
      </c>
      <c r="D257" s="262">
        <f t="shared" ref="D257" si="27">15/16*2</f>
        <v>1.875</v>
      </c>
      <c r="E257" s="283"/>
      <c r="F257" s="281"/>
      <c r="G257" s="281"/>
      <c r="H257" s="287" t="s">
        <v>335</v>
      </c>
      <c r="I257" s="287"/>
      <c r="J257" s="285"/>
      <c r="K257" s="285"/>
      <c r="L257" s="285"/>
      <c r="M257" s="453"/>
    </row>
    <row r="258" spans="1:13" s="251" customFormat="1">
      <c r="A258" s="320" t="s">
        <v>246</v>
      </c>
      <c r="B258" s="321" t="s">
        <v>230</v>
      </c>
      <c r="C258" s="318"/>
      <c r="D258" s="338"/>
      <c r="E258" s="283"/>
      <c r="F258" s="281"/>
      <c r="G258" s="281"/>
      <c r="H258" s="281"/>
      <c r="I258" s="279"/>
      <c r="J258" s="279"/>
      <c r="K258" s="279"/>
      <c r="L258" s="279"/>
      <c r="M258" s="453"/>
    </row>
    <row r="259" spans="1:13" s="251" customFormat="1" ht="93.75" customHeight="1">
      <c r="A259" s="323" t="s">
        <v>262</v>
      </c>
      <c r="B259" s="324" t="s">
        <v>580</v>
      </c>
      <c r="C259" s="318" t="s">
        <v>229</v>
      </c>
      <c r="D259" s="257">
        <v>86</v>
      </c>
      <c r="E259" s="283"/>
      <c r="F259" s="281"/>
      <c r="G259" s="281"/>
      <c r="H259" s="281"/>
      <c r="I259" s="278"/>
      <c r="J259" s="278"/>
      <c r="K259" s="279"/>
      <c r="L259" s="279"/>
      <c r="M259" s="453"/>
    </row>
    <row r="260" spans="1:13" s="251" customFormat="1" ht="90" customHeight="1">
      <c r="A260" s="323" t="s">
        <v>263</v>
      </c>
      <c r="B260" s="324" t="s">
        <v>581</v>
      </c>
      <c r="C260" s="318" t="s">
        <v>229</v>
      </c>
      <c r="D260" s="257">
        <v>41</v>
      </c>
      <c r="E260" s="283"/>
      <c r="F260" s="281"/>
      <c r="G260" s="281"/>
      <c r="H260" s="278"/>
      <c r="I260" s="278"/>
      <c r="J260" s="287" t="s">
        <v>333</v>
      </c>
      <c r="K260" s="279"/>
      <c r="L260" s="279"/>
      <c r="M260" s="453"/>
    </row>
    <row r="261" spans="1:13" s="251" customFormat="1" ht="87" customHeight="1">
      <c r="A261" s="323" t="s">
        <v>384</v>
      </c>
      <c r="B261" s="324" t="s">
        <v>582</v>
      </c>
      <c r="C261" s="318" t="s">
        <v>229</v>
      </c>
      <c r="D261" s="338">
        <v>7.8</v>
      </c>
      <c r="E261" s="283"/>
      <c r="F261" s="281"/>
      <c r="G261" s="281"/>
      <c r="H261" s="281"/>
      <c r="I261" s="287"/>
      <c r="J261" s="278"/>
      <c r="K261" s="279"/>
      <c r="L261" s="295"/>
      <c r="M261" s="453"/>
    </row>
    <row r="262" spans="1:13" s="251" customFormat="1" ht="84.75" customHeight="1">
      <c r="A262" s="323" t="s">
        <v>385</v>
      </c>
      <c r="B262" s="324" t="s">
        <v>583</v>
      </c>
      <c r="C262" s="318" t="s">
        <v>229</v>
      </c>
      <c r="D262" s="338">
        <v>1.6</v>
      </c>
      <c r="E262" s="283"/>
      <c r="F262" s="281"/>
      <c r="G262" s="281"/>
      <c r="H262" s="281"/>
      <c r="I262" s="289" t="s">
        <v>324</v>
      </c>
      <c r="J262" s="289" t="s">
        <v>326</v>
      </c>
      <c r="K262" s="279"/>
      <c r="L262" s="279"/>
      <c r="M262" s="453"/>
    </row>
    <row r="263" spans="1:13" s="251" customFormat="1" ht="34.5" customHeight="1">
      <c r="A263" s="323" t="s">
        <v>386</v>
      </c>
      <c r="B263" s="324" t="s">
        <v>584</v>
      </c>
      <c r="C263" s="318" t="s">
        <v>229</v>
      </c>
      <c r="D263" s="338">
        <v>15.6</v>
      </c>
      <c r="E263" s="283"/>
      <c r="F263" s="281"/>
      <c r="G263" s="281"/>
      <c r="H263" s="278"/>
      <c r="I263" s="278"/>
      <c r="J263" s="278"/>
      <c r="K263" s="289" t="s">
        <v>320</v>
      </c>
      <c r="L263" s="405"/>
      <c r="M263" s="453"/>
    </row>
    <row r="264" spans="1:13" s="251" customFormat="1" ht="32.25" customHeight="1">
      <c r="A264" s="323" t="s">
        <v>388</v>
      </c>
      <c r="B264" s="324" t="s">
        <v>585</v>
      </c>
      <c r="C264" s="318" t="s">
        <v>229</v>
      </c>
      <c r="D264" s="256">
        <f t="shared" ref="D264" si="28">5/115.6*15</f>
        <v>0.6487889273356402</v>
      </c>
      <c r="E264" s="283"/>
      <c r="F264" s="281"/>
      <c r="G264" s="281"/>
      <c r="H264" s="278"/>
      <c r="I264" s="278"/>
      <c r="J264" s="278"/>
      <c r="K264" s="289" t="s">
        <v>320</v>
      </c>
      <c r="L264" s="405"/>
      <c r="M264" s="453"/>
    </row>
    <row r="265" spans="1:13" s="251" customFormat="1" ht="40.5" customHeight="1">
      <c r="A265" s="320" t="s">
        <v>267</v>
      </c>
      <c r="B265" s="327" t="s">
        <v>456</v>
      </c>
      <c r="C265" s="318" t="s">
        <v>228</v>
      </c>
      <c r="D265" s="273">
        <v>2</v>
      </c>
      <c r="E265" s="284"/>
      <c r="F265" s="282"/>
      <c r="G265" s="281"/>
      <c r="H265" s="281"/>
      <c r="I265" s="281"/>
      <c r="J265" s="289" t="s">
        <v>339</v>
      </c>
      <c r="K265" s="279"/>
      <c r="L265" s="279"/>
      <c r="M265" s="453"/>
    </row>
    <row r="266" spans="1:13" s="251" customFormat="1" ht="52">
      <c r="A266" s="320" t="s">
        <v>387</v>
      </c>
      <c r="B266" s="327" t="s">
        <v>629</v>
      </c>
      <c r="C266" s="318" t="s">
        <v>228</v>
      </c>
      <c r="D266" s="272">
        <f>48+3</f>
        <v>51</v>
      </c>
      <c r="E266" s="284"/>
      <c r="F266" s="281"/>
      <c r="G266" s="281"/>
      <c r="H266" s="281"/>
      <c r="I266" s="278"/>
      <c r="J266" s="278"/>
      <c r="K266" s="281"/>
      <c r="L266" s="279"/>
      <c r="M266" s="453"/>
    </row>
    <row r="267" spans="1:13" s="251" customFormat="1" ht="42" customHeight="1">
      <c r="A267" s="320" t="s">
        <v>244</v>
      </c>
      <c r="B267" s="321" t="s">
        <v>586</v>
      </c>
      <c r="C267" s="318" t="s">
        <v>278</v>
      </c>
      <c r="D267" s="338">
        <f>10100/5</f>
        <v>2020</v>
      </c>
      <c r="E267" s="283"/>
      <c r="F267" s="281"/>
      <c r="G267" s="281"/>
      <c r="H267" s="281"/>
      <c r="I267" s="281"/>
      <c r="J267" s="289" t="s">
        <v>348</v>
      </c>
      <c r="K267" s="289" t="s">
        <v>332</v>
      </c>
      <c r="L267" s="279"/>
      <c r="M267" s="453"/>
    </row>
    <row r="268" spans="1:13" s="251" customFormat="1" ht="89.25" customHeight="1" thickBot="1">
      <c r="A268" s="320" t="s">
        <v>231</v>
      </c>
      <c r="B268" s="321" t="s">
        <v>435</v>
      </c>
      <c r="C268" s="318" t="s">
        <v>257</v>
      </c>
      <c r="D268" s="293">
        <v>0.13</v>
      </c>
      <c r="E268" s="277"/>
      <c r="F268" s="278"/>
      <c r="G268" s="278"/>
      <c r="H268" s="278"/>
      <c r="I268" s="281"/>
      <c r="J268" s="286"/>
      <c r="K268" s="279"/>
      <c r="L268" s="279"/>
      <c r="M268" s="453"/>
    </row>
    <row r="269" spans="1:13" s="251" customFormat="1" ht="16" thickBot="1">
      <c r="A269" s="560"/>
      <c r="B269" s="561"/>
      <c r="C269" s="561"/>
      <c r="D269" s="561"/>
      <c r="E269" s="307"/>
      <c r="F269" s="308"/>
      <c r="G269" s="308"/>
      <c r="H269" s="308"/>
      <c r="I269" s="308"/>
      <c r="J269" s="309"/>
      <c r="K269" s="310"/>
      <c r="L269" s="310"/>
      <c r="M269" s="455"/>
    </row>
    <row r="270" spans="1:13" s="251" customFormat="1" ht="50.25" customHeight="1" thickBot="1">
      <c r="A270" s="533" t="s">
        <v>219</v>
      </c>
      <c r="B270" s="535" t="s">
        <v>220</v>
      </c>
      <c r="C270" s="537" t="s">
        <v>239</v>
      </c>
      <c r="D270" s="538"/>
      <c r="E270" s="539" t="s">
        <v>297</v>
      </c>
      <c r="F270" s="540"/>
      <c r="G270" s="540"/>
      <c r="H270" s="540"/>
      <c r="I270" s="540"/>
      <c r="J270" s="540"/>
      <c r="K270" s="540"/>
      <c r="L270" s="540"/>
      <c r="M270" s="467"/>
    </row>
    <row r="271" spans="1:13" s="251" customFormat="1" ht="27.65" customHeight="1">
      <c r="A271" s="534"/>
      <c r="B271" s="536"/>
      <c r="C271" s="541" t="s">
        <v>221</v>
      </c>
      <c r="D271" s="542" t="s">
        <v>222</v>
      </c>
      <c r="E271" s="543" t="s">
        <v>298</v>
      </c>
      <c r="F271" s="531" t="s">
        <v>299</v>
      </c>
      <c r="G271" s="531" t="s">
        <v>300</v>
      </c>
      <c r="H271" s="545" t="s">
        <v>301</v>
      </c>
      <c r="I271" s="531" t="s">
        <v>302</v>
      </c>
      <c r="J271" s="531" t="s">
        <v>303</v>
      </c>
      <c r="K271" s="531" t="s">
        <v>304</v>
      </c>
      <c r="L271" s="531" t="s">
        <v>305</v>
      </c>
      <c r="M271" s="525"/>
    </row>
    <row r="272" spans="1:13" s="251" customFormat="1" ht="16" thickBot="1">
      <c r="A272" s="547" t="s">
        <v>315</v>
      </c>
      <c r="B272" s="548"/>
      <c r="C272" s="541"/>
      <c r="D272" s="542"/>
      <c r="E272" s="544"/>
      <c r="F272" s="532"/>
      <c r="G272" s="532"/>
      <c r="H272" s="546"/>
      <c r="I272" s="532"/>
      <c r="J272" s="532"/>
      <c r="K272" s="532"/>
      <c r="L272" s="532"/>
      <c r="M272" s="526"/>
    </row>
    <row r="273" spans="1:20" s="251" customFormat="1">
      <c r="A273" s="296" t="s">
        <v>240</v>
      </c>
      <c r="B273" s="242" t="s">
        <v>354</v>
      </c>
      <c r="C273" s="337" t="s">
        <v>225</v>
      </c>
      <c r="D273" s="293">
        <v>0.13</v>
      </c>
      <c r="E273" s="274"/>
      <c r="F273" s="282"/>
      <c r="G273" s="281"/>
      <c r="H273" s="281"/>
      <c r="I273" s="281"/>
      <c r="J273" s="287" t="s">
        <v>333</v>
      </c>
      <c r="K273" s="278"/>
      <c r="L273" s="279"/>
      <c r="M273" s="453"/>
    </row>
    <row r="274" spans="1:20" s="251" customFormat="1" ht="26">
      <c r="A274" s="246" t="s">
        <v>241</v>
      </c>
      <c r="B274" s="244" t="s">
        <v>359</v>
      </c>
      <c r="C274" s="337" t="s">
        <v>225</v>
      </c>
      <c r="D274" s="293">
        <v>0.13</v>
      </c>
      <c r="E274" s="278"/>
      <c r="F274" s="278"/>
      <c r="G274" s="278"/>
      <c r="H274" s="278"/>
      <c r="I274" s="278"/>
      <c r="J274" s="278"/>
      <c r="K274" s="278"/>
      <c r="L274" s="278"/>
      <c r="M274" s="452"/>
    </row>
    <row r="276" spans="1:20" s="480" customFormat="1" ht="31.5" customHeight="1">
      <c r="A276" s="527" t="s">
        <v>639</v>
      </c>
      <c r="B276" s="527"/>
      <c r="C276" s="527" t="s">
        <v>640</v>
      </c>
      <c r="D276" s="527"/>
      <c r="E276" s="527"/>
      <c r="F276" s="527"/>
      <c r="G276" s="527"/>
      <c r="H276" s="481"/>
      <c r="I276" s="481"/>
      <c r="J276" s="481"/>
      <c r="T276" s="484"/>
    </row>
    <row r="277" spans="1:20" s="480" customFormat="1">
      <c r="A277" s="528" t="s">
        <v>641</v>
      </c>
      <c r="B277" s="528"/>
      <c r="C277" s="469"/>
      <c r="D277" s="470" t="s">
        <v>642</v>
      </c>
      <c r="E277" s="469"/>
      <c r="F277" s="443" t="s">
        <v>643</v>
      </c>
      <c r="G277" s="471"/>
      <c r="H277" s="481"/>
      <c r="I277" s="481"/>
      <c r="J277" s="481"/>
      <c r="T277" s="484"/>
    </row>
    <row r="278" spans="1:20" s="480" customFormat="1">
      <c r="A278" s="528"/>
      <c r="B278" s="528"/>
      <c r="C278" s="527" t="s">
        <v>644</v>
      </c>
      <c r="D278" s="527"/>
      <c r="E278" s="472"/>
      <c r="F278" s="472"/>
      <c r="G278" s="473"/>
      <c r="H278" s="481"/>
      <c r="I278" s="481"/>
      <c r="J278" s="481"/>
      <c r="T278" s="484"/>
    </row>
    <row r="285" spans="1:20">
      <c r="M285" s="474"/>
    </row>
    <row r="286" spans="1:20">
      <c r="M286" s="471"/>
    </row>
    <row r="287" spans="1:20">
      <c r="M287" s="473"/>
    </row>
  </sheetData>
  <mergeCells count="194">
    <mergeCell ref="A272:B272"/>
    <mergeCell ref="A270:A271"/>
    <mergeCell ref="B270:B271"/>
    <mergeCell ref="C270:D270"/>
    <mergeCell ref="E270:L270"/>
    <mergeCell ref="C271:C272"/>
    <mergeCell ref="D271:D272"/>
    <mergeCell ref="E271:E272"/>
    <mergeCell ref="F271:F272"/>
    <mergeCell ref="G271:G272"/>
    <mergeCell ref="H271:H272"/>
    <mergeCell ref="I271:I272"/>
    <mergeCell ref="J271:J272"/>
    <mergeCell ref="K271:K272"/>
    <mergeCell ref="L271:L272"/>
    <mergeCell ref="A235:B235"/>
    <mergeCell ref="A269:D269"/>
    <mergeCell ref="A232:L232"/>
    <mergeCell ref="A233:A234"/>
    <mergeCell ref="B233:B234"/>
    <mergeCell ref="C233:D233"/>
    <mergeCell ref="E233:L233"/>
    <mergeCell ref="C234:C235"/>
    <mergeCell ref="D234:D235"/>
    <mergeCell ref="E234:E235"/>
    <mergeCell ref="F234:F235"/>
    <mergeCell ref="G234:G235"/>
    <mergeCell ref="H234:H235"/>
    <mergeCell ref="I234:I235"/>
    <mergeCell ref="J234:J235"/>
    <mergeCell ref="K234:K235"/>
    <mergeCell ref="L234:L235"/>
    <mergeCell ref="L227:L228"/>
    <mergeCell ref="A228:B228"/>
    <mergeCell ref="A225:D225"/>
    <mergeCell ref="A226:A227"/>
    <mergeCell ref="B226:B227"/>
    <mergeCell ref="C226:D226"/>
    <mergeCell ref="E226:L226"/>
    <mergeCell ref="C227:C228"/>
    <mergeCell ref="D227:D228"/>
    <mergeCell ref="E227:E228"/>
    <mergeCell ref="F227:F228"/>
    <mergeCell ref="G227:G228"/>
    <mergeCell ref="H227:H228"/>
    <mergeCell ref="I227:I228"/>
    <mergeCell ref="J227:J228"/>
    <mergeCell ref="K227:K228"/>
    <mergeCell ref="J190:J191"/>
    <mergeCell ref="K190:K191"/>
    <mergeCell ref="L190:L191"/>
    <mergeCell ref="L183:L184"/>
    <mergeCell ref="A191:B191"/>
    <mergeCell ref="A184:B184"/>
    <mergeCell ref="A188:L188"/>
    <mergeCell ref="A189:A190"/>
    <mergeCell ref="B189:B190"/>
    <mergeCell ref="C189:D189"/>
    <mergeCell ref="E189:L189"/>
    <mergeCell ref="C190:C191"/>
    <mergeCell ref="D190:D191"/>
    <mergeCell ref="E190:E191"/>
    <mergeCell ref="F190:F191"/>
    <mergeCell ref="G190:G191"/>
    <mergeCell ref="H190:H191"/>
    <mergeCell ref="I190:I191"/>
    <mergeCell ref="I183:I184"/>
    <mergeCell ref="J183:J184"/>
    <mergeCell ref="K183:K184"/>
    <mergeCell ref="A144:L144"/>
    <mergeCell ref="A145:A146"/>
    <mergeCell ref="B145:B146"/>
    <mergeCell ref="C145:D145"/>
    <mergeCell ref="E145:L145"/>
    <mergeCell ref="C146:C147"/>
    <mergeCell ref="A181:D181"/>
    <mergeCell ref="A182:A183"/>
    <mergeCell ref="B182:B183"/>
    <mergeCell ref="C182:D182"/>
    <mergeCell ref="E182:L182"/>
    <mergeCell ref="C183:C184"/>
    <mergeCell ref="D183:D184"/>
    <mergeCell ref="E183:E184"/>
    <mergeCell ref="F183:F184"/>
    <mergeCell ref="G183:G184"/>
    <mergeCell ref="H183:H184"/>
    <mergeCell ref="J95:J96"/>
    <mergeCell ref="K95:K96"/>
    <mergeCell ref="L95:L96"/>
    <mergeCell ref="K146:K147"/>
    <mergeCell ref="L146:L147"/>
    <mergeCell ref="J146:J147"/>
    <mergeCell ref="A100:L100"/>
    <mergeCell ref="A94:A95"/>
    <mergeCell ref="B94:B95"/>
    <mergeCell ref="C94:D94"/>
    <mergeCell ref="I95:I96"/>
    <mergeCell ref="K102:K103"/>
    <mergeCell ref="I139:I140"/>
    <mergeCell ref="J139:J140"/>
    <mergeCell ref="K139:K140"/>
    <mergeCell ref="E94:L94"/>
    <mergeCell ref="C95:C96"/>
    <mergeCell ref="D95:D96"/>
    <mergeCell ref="I146:I147"/>
    <mergeCell ref="E95:E96"/>
    <mergeCell ref="F95:F96"/>
    <mergeCell ref="G95:G96"/>
    <mergeCell ref="H95:H96"/>
    <mergeCell ref="A14:B14"/>
    <mergeCell ref="A93:D93"/>
    <mergeCell ref="A88:A89"/>
    <mergeCell ref="D146:D147"/>
    <mergeCell ref="E146:E147"/>
    <mergeCell ref="F146:F147"/>
    <mergeCell ref="G146:G147"/>
    <mergeCell ref="H146:H147"/>
    <mergeCell ref="A147:B147"/>
    <mergeCell ref="A96:B96"/>
    <mergeCell ref="A137:D137"/>
    <mergeCell ref="C2:D2"/>
    <mergeCell ref="M12:M14"/>
    <mergeCell ref="K13:K14"/>
    <mergeCell ref="E89:E90"/>
    <mergeCell ref="F89:F90"/>
    <mergeCell ref="G89:G90"/>
    <mergeCell ref="A90:B90"/>
    <mergeCell ref="B88:B89"/>
    <mergeCell ref="C88:D88"/>
    <mergeCell ref="J89:J90"/>
    <mergeCell ref="K89:K90"/>
    <mergeCell ref="J13:J14"/>
    <mergeCell ref="B12:B13"/>
    <mergeCell ref="E12:L12"/>
    <mergeCell ref="H89:H90"/>
    <mergeCell ref="I89:I90"/>
    <mergeCell ref="A12:A13"/>
    <mergeCell ref="E13:E14"/>
    <mergeCell ref="F13:F14"/>
    <mergeCell ref="G13:G14"/>
    <mergeCell ref="C89:C90"/>
    <mergeCell ref="D89:D90"/>
    <mergeCell ref="C13:C14"/>
    <mergeCell ref="D13:D14"/>
    <mergeCell ref="C12:D12"/>
    <mergeCell ref="A87:D87"/>
    <mergeCell ref="A9:I9"/>
    <mergeCell ref="A11:L11"/>
    <mergeCell ref="E88:L88"/>
    <mergeCell ref="L13:L14"/>
    <mergeCell ref="L89:L90"/>
    <mergeCell ref="H13:H14"/>
    <mergeCell ref="I13:I14"/>
    <mergeCell ref="G139:G140"/>
    <mergeCell ref="H139:H140"/>
    <mergeCell ref="A140:B140"/>
    <mergeCell ref="A101:A102"/>
    <mergeCell ref="B101:B102"/>
    <mergeCell ref="C101:D101"/>
    <mergeCell ref="E101:L101"/>
    <mergeCell ref="C102:C103"/>
    <mergeCell ref="D102:D103"/>
    <mergeCell ref="E102:E103"/>
    <mergeCell ref="F102:F103"/>
    <mergeCell ref="G102:G103"/>
    <mergeCell ref="H102:H103"/>
    <mergeCell ref="I102:I103"/>
    <mergeCell ref="J102:J103"/>
    <mergeCell ref="L102:L103"/>
    <mergeCell ref="A103:B103"/>
    <mergeCell ref="M271:M272"/>
    <mergeCell ref="A276:B276"/>
    <mergeCell ref="C276:G276"/>
    <mergeCell ref="A277:B277"/>
    <mergeCell ref="A278:B278"/>
    <mergeCell ref="C278:D278"/>
    <mergeCell ref="M89:M90"/>
    <mergeCell ref="M95:M96"/>
    <mergeCell ref="M102:M103"/>
    <mergeCell ref="M139:M140"/>
    <mergeCell ref="M146:M147"/>
    <mergeCell ref="M183:M184"/>
    <mergeCell ref="M190:M191"/>
    <mergeCell ref="M227:M228"/>
    <mergeCell ref="M234:M235"/>
    <mergeCell ref="L139:L140"/>
    <mergeCell ref="A138:A139"/>
    <mergeCell ref="B138:B139"/>
    <mergeCell ref="C138:D138"/>
    <mergeCell ref="E138:L138"/>
    <mergeCell ref="C139:C140"/>
    <mergeCell ref="D139:D140"/>
    <mergeCell ref="E139:E140"/>
    <mergeCell ref="F139:F140"/>
  </mergeCells>
  <pageMargins left="0.7" right="0.7" top="0.75" bottom="0.75" header="0.3" footer="0.3"/>
  <pageSetup paperSize="9" scale="58" fitToHeight="0" orientation="landscape" verticalDpi="4294967295" r:id="rId1"/>
  <rowBreaks count="2" manualBreakCount="2">
    <brk id="114" max="12" man="1"/>
    <brk id="15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164"/>
  <sheetViews>
    <sheetView view="pageBreakPreview" topLeftCell="A148" zoomScale="50" zoomScaleNormal="68" zoomScaleSheetLayoutView="50" workbookViewId="0">
      <selection activeCell="F174" sqref="F174"/>
    </sheetView>
  </sheetViews>
  <sheetFormatPr defaultColWidth="9.36328125" defaultRowHeight="15.5"/>
  <cols>
    <col min="1" max="1" width="7.453125" style="249" customWidth="1"/>
    <col min="2" max="2" width="85.36328125" style="249" customWidth="1"/>
    <col min="3" max="3" width="16.90625" style="250" customWidth="1"/>
    <col min="4" max="4" width="16.08984375" style="254" customWidth="1"/>
    <col min="5" max="5" width="10.36328125" style="249" customWidth="1"/>
    <col min="6" max="6" width="10.6328125" style="249" customWidth="1"/>
    <col min="7" max="19" width="10.36328125" style="249" customWidth="1"/>
    <col min="20" max="20" width="14.453125" style="480" customWidth="1"/>
    <col min="21" max="16384" width="9.36328125" style="249"/>
  </cols>
  <sheetData>
    <row r="1" spans="1:261" ht="18">
      <c r="A1" s="422" t="s">
        <v>631</v>
      </c>
      <c r="B1" s="423"/>
      <c r="C1" s="424"/>
      <c r="D1" s="425"/>
      <c r="E1" s="425"/>
      <c r="F1" s="426"/>
      <c r="G1" s="426"/>
      <c r="H1" s="426"/>
      <c r="I1" s="426"/>
      <c r="J1" s="426"/>
      <c r="K1" s="426"/>
      <c r="L1" s="426"/>
      <c r="M1" s="426"/>
      <c r="N1" s="426"/>
      <c r="O1" s="426"/>
      <c r="P1" s="426"/>
      <c r="Q1" s="426"/>
      <c r="R1" s="426"/>
      <c r="S1" s="426"/>
      <c r="T1" s="462"/>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R1" s="426"/>
      <c r="CS1" s="426"/>
      <c r="CT1" s="426"/>
      <c r="CU1" s="426"/>
      <c r="CV1" s="426"/>
      <c r="CW1" s="426"/>
      <c r="CX1" s="426"/>
      <c r="CY1" s="426"/>
      <c r="CZ1" s="426"/>
      <c r="DA1" s="426"/>
      <c r="DB1" s="426"/>
      <c r="DC1" s="426"/>
      <c r="DD1" s="426"/>
      <c r="DE1" s="426"/>
      <c r="DF1" s="426"/>
      <c r="DG1" s="426"/>
      <c r="DH1" s="426"/>
      <c r="DI1" s="426"/>
      <c r="DJ1" s="426"/>
      <c r="DK1" s="426"/>
      <c r="DL1" s="426"/>
      <c r="DM1" s="426"/>
      <c r="DN1" s="426"/>
      <c r="DO1" s="426"/>
      <c r="DP1" s="426"/>
      <c r="DQ1" s="426"/>
      <c r="DR1" s="426"/>
      <c r="DS1" s="426"/>
      <c r="DT1" s="426"/>
      <c r="DU1" s="426"/>
      <c r="DV1" s="426"/>
      <c r="DW1" s="426"/>
      <c r="DX1" s="426"/>
      <c r="DY1" s="426"/>
      <c r="DZ1" s="426"/>
      <c r="EA1" s="426"/>
      <c r="EB1" s="426"/>
      <c r="EC1" s="426"/>
      <c r="ED1" s="426"/>
      <c r="EE1" s="426"/>
      <c r="EF1" s="426"/>
      <c r="EG1" s="426"/>
      <c r="EH1" s="426"/>
      <c r="EI1" s="426"/>
      <c r="EJ1" s="426"/>
      <c r="EK1" s="426"/>
      <c r="EL1" s="426"/>
      <c r="EM1" s="426"/>
      <c r="EN1" s="426"/>
      <c r="EO1" s="426"/>
      <c r="EP1" s="426"/>
      <c r="EQ1" s="426"/>
      <c r="ER1" s="426"/>
      <c r="ES1" s="426"/>
      <c r="ET1" s="426"/>
      <c r="EU1" s="426"/>
      <c r="EV1" s="426"/>
      <c r="EW1" s="426"/>
      <c r="EX1" s="426"/>
      <c r="EY1" s="426"/>
      <c r="EZ1" s="426"/>
      <c r="FA1" s="426"/>
      <c r="FB1" s="426"/>
      <c r="FC1" s="426"/>
      <c r="FD1" s="426"/>
      <c r="FE1" s="426"/>
      <c r="FF1" s="426"/>
      <c r="FG1" s="426"/>
      <c r="FH1" s="426"/>
      <c r="FI1" s="426"/>
      <c r="FJ1" s="426"/>
      <c r="FK1" s="426"/>
      <c r="FL1" s="426"/>
      <c r="FM1" s="426"/>
      <c r="FN1" s="426"/>
      <c r="FO1" s="426"/>
      <c r="FP1" s="426"/>
      <c r="FQ1" s="426"/>
      <c r="FR1" s="426"/>
      <c r="FS1" s="426"/>
      <c r="FT1" s="426"/>
      <c r="FU1" s="426"/>
      <c r="FV1" s="426"/>
      <c r="FW1" s="426"/>
      <c r="FX1" s="426"/>
      <c r="FY1" s="426"/>
      <c r="FZ1" s="426"/>
      <c r="GA1" s="426"/>
      <c r="GB1" s="426"/>
      <c r="GC1" s="426"/>
      <c r="GD1" s="426"/>
      <c r="GE1" s="426"/>
      <c r="GF1" s="426"/>
      <c r="GG1" s="426"/>
      <c r="GH1" s="426"/>
      <c r="GI1" s="426"/>
      <c r="GJ1" s="426"/>
      <c r="GK1" s="426"/>
      <c r="GL1" s="426"/>
      <c r="GM1" s="426"/>
      <c r="GN1" s="426"/>
      <c r="GO1" s="426"/>
      <c r="GP1" s="426"/>
      <c r="GQ1" s="426"/>
      <c r="GR1" s="426"/>
      <c r="GS1" s="426"/>
      <c r="GT1" s="426"/>
      <c r="GU1" s="426"/>
      <c r="GV1" s="426"/>
      <c r="GW1" s="426"/>
      <c r="GX1" s="426"/>
      <c r="GY1" s="426"/>
      <c r="GZ1" s="426"/>
      <c r="HA1" s="426"/>
      <c r="HB1" s="426"/>
      <c r="HC1" s="426"/>
      <c r="HD1" s="426"/>
      <c r="HE1" s="426"/>
      <c r="HF1" s="426"/>
      <c r="HG1" s="426"/>
      <c r="HH1" s="426"/>
      <c r="HI1" s="426"/>
      <c r="HJ1" s="426"/>
      <c r="HK1" s="426"/>
      <c r="HL1" s="426"/>
      <c r="HM1" s="426"/>
      <c r="HN1" s="426"/>
      <c r="HO1" s="426"/>
      <c r="HP1" s="426"/>
      <c r="HQ1" s="426"/>
      <c r="HR1" s="426"/>
      <c r="HS1" s="426"/>
      <c r="HT1" s="426"/>
      <c r="HU1" s="426"/>
      <c r="HV1" s="426"/>
      <c r="HW1" s="426"/>
      <c r="HX1" s="426"/>
      <c r="HY1" s="426"/>
      <c r="HZ1" s="426"/>
      <c r="IA1" s="426"/>
      <c r="IB1" s="426"/>
      <c r="IC1" s="426"/>
      <c r="ID1" s="426"/>
      <c r="IE1" s="426"/>
      <c r="IF1" s="426"/>
      <c r="IG1" s="426"/>
      <c r="IH1" s="426"/>
      <c r="II1" s="426"/>
      <c r="IJ1" s="426"/>
      <c r="IK1" s="426"/>
      <c r="IL1" s="426"/>
      <c r="IM1" s="426"/>
    </row>
    <row r="2" spans="1:261" ht="15.75" customHeight="1">
      <c r="A2" s="427"/>
      <c r="B2" s="427"/>
      <c r="C2" s="566"/>
      <c r="D2" s="566"/>
      <c r="E2" s="428"/>
      <c r="F2" s="426"/>
      <c r="G2" s="426"/>
      <c r="H2" s="426"/>
      <c r="I2" s="426"/>
      <c r="J2" s="426"/>
      <c r="K2" s="426"/>
      <c r="L2" s="426"/>
      <c r="M2" s="426"/>
      <c r="N2" s="426"/>
      <c r="O2" s="426"/>
      <c r="P2" s="426"/>
      <c r="Q2" s="426"/>
      <c r="R2" s="426"/>
      <c r="S2" s="426"/>
      <c r="T2" s="463"/>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A2" s="426"/>
      <c r="CB2" s="426"/>
      <c r="CC2" s="426"/>
      <c r="CD2" s="426"/>
      <c r="CE2" s="426"/>
      <c r="CF2" s="426"/>
      <c r="CG2" s="426"/>
      <c r="CH2" s="426"/>
      <c r="CI2" s="426"/>
      <c r="CJ2" s="426"/>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26"/>
      <c r="FD2" s="426"/>
      <c r="FE2" s="426"/>
      <c r="FF2" s="426"/>
      <c r="FG2" s="426"/>
      <c r="FH2" s="426"/>
      <c r="FI2" s="426"/>
      <c r="FJ2" s="426"/>
      <c r="FK2" s="426"/>
      <c r="FL2" s="426"/>
      <c r="FM2" s="426"/>
      <c r="FN2" s="426"/>
      <c r="FO2" s="426"/>
      <c r="FP2" s="426"/>
      <c r="FQ2" s="426"/>
      <c r="FR2" s="426"/>
      <c r="FS2" s="426"/>
      <c r="FT2" s="426"/>
      <c r="FU2" s="426"/>
      <c r="FV2" s="426"/>
      <c r="FW2" s="426"/>
      <c r="FX2" s="426"/>
      <c r="FY2" s="426"/>
      <c r="FZ2" s="426"/>
      <c r="GA2" s="426"/>
      <c r="GB2" s="426"/>
      <c r="GC2" s="426"/>
      <c r="GD2" s="426"/>
      <c r="GE2" s="426"/>
      <c r="GF2" s="426"/>
      <c r="GG2" s="426"/>
      <c r="GH2" s="426"/>
      <c r="GI2" s="426"/>
      <c r="GJ2" s="426"/>
      <c r="GK2" s="426"/>
      <c r="GL2" s="426"/>
      <c r="GM2" s="426"/>
      <c r="GN2" s="426"/>
      <c r="GO2" s="426"/>
      <c r="GP2" s="426"/>
      <c r="GQ2" s="426"/>
      <c r="GR2" s="426"/>
      <c r="GS2" s="426"/>
      <c r="GT2" s="426"/>
      <c r="GU2" s="426"/>
      <c r="GV2" s="426"/>
      <c r="GW2" s="426"/>
      <c r="GX2" s="426"/>
      <c r="GY2" s="426"/>
      <c r="GZ2" s="426"/>
      <c r="HA2" s="426"/>
      <c r="HB2" s="426"/>
      <c r="HC2" s="426"/>
      <c r="HD2" s="426"/>
      <c r="HE2" s="426"/>
      <c r="HF2" s="426"/>
      <c r="HG2" s="426"/>
      <c r="HH2" s="426"/>
      <c r="HI2" s="426"/>
      <c r="HJ2" s="426"/>
      <c r="HK2" s="426"/>
      <c r="HL2" s="426"/>
      <c r="HM2" s="426"/>
      <c r="HN2" s="426"/>
      <c r="HO2" s="426"/>
      <c r="HP2" s="426"/>
      <c r="HQ2" s="426"/>
      <c r="HR2" s="426"/>
      <c r="HS2" s="426"/>
      <c r="HT2" s="426"/>
      <c r="HU2" s="426"/>
      <c r="HV2" s="426"/>
      <c r="HW2" s="426"/>
      <c r="HX2" s="426"/>
      <c r="HY2" s="426"/>
      <c r="HZ2" s="426"/>
      <c r="IA2" s="426"/>
      <c r="IB2" s="426"/>
      <c r="IC2" s="426"/>
      <c r="ID2" s="426"/>
      <c r="IE2" s="426"/>
      <c r="IF2" s="426"/>
      <c r="IG2" s="426"/>
      <c r="IH2" s="426"/>
      <c r="II2" s="426"/>
      <c r="IJ2" s="426"/>
      <c r="IK2" s="426"/>
      <c r="IL2" s="426"/>
      <c r="IM2" s="426"/>
    </row>
    <row r="3" spans="1:261" ht="35">
      <c r="A3" s="429" t="s">
        <v>632</v>
      </c>
      <c r="B3" s="412" t="s">
        <v>633</v>
      </c>
      <c r="C3" s="430"/>
      <c r="D3" s="430"/>
      <c r="E3" s="430"/>
      <c r="F3" s="426"/>
      <c r="G3" s="426"/>
      <c r="H3" s="426"/>
      <c r="I3" s="426"/>
      <c r="J3" s="426"/>
      <c r="K3" s="426"/>
      <c r="L3" s="426"/>
      <c r="M3" s="426"/>
      <c r="N3" s="426"/>
      <c r="O3" s="426"/>
      <c r="P3" s="426"/>
      <c r="Q3" s="426"/>
      <c r="R3" s="426"/>
      <c r="S3" s="426"/>
      <c r="T3" s="461"/>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c r="GI3" s="426"/>
      <c r="GJ3" s="426"/>
      <c r="GK3" s="426"/>
      <c r="GL3" s="426"/>
      <c r="GM3" s="426"/>
      <c r="GN3" s="426"/>
      <c r="GO3" s="426"/>
      <c r="GP3" s="426"/>
      <c r="GQ3" s="426"/>
      <c r="GR3" s="426"/>
      <c r="GS3" s="426"/>
      <c r="GT3" s="426"/>
      <c r="GU3" s="426"/>
      <c r="GV3" s="426"/>
      <c r="GW3" s="426"/>
      <c r="GX3" s="426"/>
      <c r="GY3" s="426"/>
      <c r="GZ3" s="426"/>
      <c r="HA3" s="426"/>
      <c r="HB3" s="426"/>
      <c r="HC3" s="426"/>
      <c r="HD3" s="426"/>
      <c r="HE3" s="426"/>
      <c r="HF3" s="426"/>
      <c r="HG3" s="426"/>
      <c r="HH3" s="426"/>
      <c r="HI3" s="426"/>
      <c r="HJ3" s="426"/>
      <c r="HK3" s="426"/>
      <c r="HL3" s="426"/>
      <c r="HM3" s="426"/>
      <c r="HN3" s="426"/>
      <c r="HO3" s="426"/>
      <c r="HP3" s="426"/>
      <c r="HQ3" s="426"/>
      <c r="HR3" s="426"/>
      <c r="HS3" s="426"/>
      <c r="HT3" s="426"/>
      <c r="HU3" s="426"/>
      <c r="HV3" s="426"/>
      <c r="HW3" s="426"/>
      <c r="HX3" s="426"/>
      <c r="HY3" s="426"/>
      <c r="HZ3" s="426"/>
      <c r="IA3" s="426"/>
      <c r="IB3" s="426"/>
      <c r="IC3" s="426"/>
      <c r="ID3" s="426"/>
      <c r="IE3" s="426"/>
      <c r="IF3" s="426"/>
      <c r="IG3" s="426"/>
      <c r="IH3" s="426"/>
      <c r="II3" s="426"/>
      <c r="IJ3" s="426"/>
      <c r="IK3" s="426"/>
      <c r="IL3" s="426"/>
      <c r="IM3" s="426"/>
    </row>
    <row r="4" spans="1:261" ht="18">
      <c r="A4" s="422" t="s">
        <v>634</v>
      </c>
      <c r="B4" s="422"/>
      <c r="C4" s="433"/>
      <c r="D4" s="433"/>
      <c r="E4" s="433"/>
      <c r="F4" s="426"/>
      <c r="G4" s="426"/>
      <c r="H4" s="426"/>
      <c r="I4" s="426"/>
      <c r="J4" s="426"/>
      <c r="K4" s="426"/>
      <c r="L4" s="426"/>
      <c r="M4" s="426"/>
      <c r="N4" s="426"/>
      <c r="O4" s="426"/>
      <c r="P4" s="426"/>
      <c r="Q4" s="426"/>
      <c r="R4" s="426"/>
      <c r="S4" s="426"/>
      <c r="T4" s="464"/>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c r="GD4" s="426"/>
      <c r="GE4" s="426"/>
      <c r="GF4" s="426"/>
      <c r="GG4" s="426"/>
      <c r="GH4" s="426"/>
      <c r="GI4" s="426"/>
      <c r="GJ4" s="426"/>
      <c r="GK4" s="426"/>
      <c r="GL4" s="426"/>
      <c r="GM4" s="426"/>
      <c r="GN4" s="426"/>
      <c r="GO4" s="426"/>
      <c r="GP4" s="426"/>
      <c r="GQ4" s="426"/>
      <c r="GR4" s="426"/>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row>
    <row r="5" spans="1:261" ht="18">
      <c r="A5" s="422" t="s">
        <v>635</v>
      </c>
      <c r="B5" s="422"/>
      <c r="C5" s="433"/>
      <c r="D5" s="433"/>
      <c r="E5" s="433"/>
      <c r="F5" s="426"/>
      <c r="G5" s="426"/>
      <c r="H5" s="426"/>
      <c r="I5" s="426"/>
      <c r="J5" s="426"/>
      <c r="K5" s="426"/>
      <c r="L5" s="426"/>
      <c r="M5" s="426"/>
      <c r="N5" s="426"/>
      <c r="O5" s="426"/>
      <c r="P5" s="426"/>
      <c r="Q5" s="426"/>
      <c r="R5" s="426"/>
      <c r="S5" s="426"/>
      <c r="T5" s="464"/>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c r="GI5" s="426"/>
      <c r="GJ5" s="426"/>
      <c r="GK5" s="426"/>
      <c r="GL5" s="426"/>
      <c r="GM5" s="426"/>
      <c r="GN5" s="426"/>
      <c r="GO5" s="426"/>
      <c r="GP5" s="426"/>
      <c r="GQ5" s="426"/>
      <c r="GR5" s="426"/>
      <c r="GS5" s="426"/>
      <c r="GT5" s="426"/>
      <c r="GU5" s="426"/>
      <c r="GV5" s="426"/>
      <c r="GW5" s="426"/>
      <c r="GX5" s="426"/>
      <c r="GY5" s="426"/>
      <c r="GZ5" s="426"/>
      <c r="HA5" s="426"/>
      <c r="HB5" s="426"/>
      <c r="HC5" s="426"/>
      <c r="HD5" s="426"/>
      <c r="HE5" s="426"/>
      <c r="HF5" s="426"/>
      <c r="HG5" s="426"/>
      <c r="HH5" s="426"/>
      <c r="HI5" s="426"/>
      <c r="HJ5" s="426"/>
      <c r="HK5" s="426"/>
      <c r="HL5" s="426"/>
      <c r="HM5" s="426"/>
      <c r="HN5" s="426"/>
      <c r="HO5" s="426"/>
      <c r="HP5" s="426"/>
      <c r="HQ5" s="426"/>
      <c r="HR5" s="426"/>
      <c r="HS5" s="426"/>
      <c r="HT5" s="426"/>
      <c r="HU5" s="426"/>
      <c r="HV5" s="426"/>
      <c r="HW5" s="426"/>
      <c r="HX5" s="426"/>
      <c r="HY5" s="426"/>
      <c r="HZ5" s="426"/>
      <c r="IA5" s="426"/>
      <c r="IB5" s="426"/>
      <c r="IC5" s="426"/>
      <c r="ID5" s="426"/>
      <c r="IE5" s="426"/>
      <c r="IF5" s="426"/>
      <c r="IG5" s="426"/>
      <c r="IH5" s="426"/>
      <c r="II5" s="426"/>
      <c r="IJ5" s="426"/>
      <c r="IK5" s="426"/>
      <c r="IL5" s="426"/>
      <c r="IM5" s="426"/>
    </row>
    <row r="6" spans="1:261" ht="15.75" customHeight="1">
      <c r="A6" s="434" t="s">
        <v>283</v>
      </c>
      <c r="B6" s="435"/>
      <c r="C6" s="435"/>
      <c r="D6" s="435"/>
      <c r="E6" s="435"/>
      <c r="F6" s="436"/>
      <c r="G6" s="436"/>
      <c r="H6" s="436"/>
      <c r="I6" s="436"/>
      <c r="J6" s="436"/>
      <c r="K6" s="436"/>
      <c r="L6" s="436"/>
      <c r="M6" s="436"/>
      <c r="N6" s="436"/>
      <c r="O6" s="436"/>
      <c r="P6" s="436"/>
      <c r="Q6" s="436"/>
      <c r="R6" s="436"/>
      <c r="S6" s="436"/>
      <c r="T6" s="460"/>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c r="DB6" s="436"/>
      <c r="DC6" s="436"/>
      <c r="DD6" s="436"/>
      <c r="DE6" s="436"/>
      <c r="DF6" s="436"/>
      <c r="DG6" s="436"/>
      <c r="DH6" s="436"/>
      <c r="DI6" s="436"/>
      <c r="DJ6" s="436"/>
      <c r="DK6" s="436"/>
      <c r="DL6" s="436"/>
      <c r="DM6" s="436"/>
      <c r="DN6" s="436"/>
      <c r="DO6" s="436"/>
      <c r="DP6" s="436"/>
      <c r="DQ6" s="436"/>
      <c r="DR6" s="436"/>
      <c r="DS6" s="436"/>
      <c r="DT6" s="436"/>
      <c r="DU6" s="436"/>
      <c r="DV6" s="436"/>
      <c r="DW6" s="436"/>
      <c r="DX6" s="436"/>
      <c r="DY6" s="436"/>
      <c r="DZ6" s="436"/>
      <c r="EA6" s="436"/>
      <c r="EB6" s="436"/>
      <c r="EC6" s="436"/>
      <c r="ED6" s="436"/>
      <c r="EE6" s="436"/>
      <c r="EF6" s="436"/>
      <c r="EG6" s="436"/>
      <c r="EH6" s="436"/>
      <c r="EI6" s="436"/>
      <c r="EJ6" s="436"/>
      <c r="EK6" s="436"/>
      <c r="EL6" s="436"/>
      <c r="EM6" s="436"/>
      <c r="EN6" s="436"/>
      <c r="EO6" s="436"/>
      <c r="EP6" s="436"/>
      <c r="EQ6" s="436"/>
      <c r="ER6" s="436"/>
      <c r="ES6" s="436"/>
      <c r="ET6" s="436"/>
      <c r="EU6" s="436"/>
      <c r="EV6" s="436"/>
      <c r="EW6" s="436"/>
      <c r="EX6" s="436"/>
      <c r="EY6" s="436"/>
      <c r="EZ6" s="436"/>
      <c r="FA6" s="436"/>
      <c r="FB6" s="436"/>
      <c r="FC6" s="436"/>
      <c r="FD6" s="436"/>
      <c r="FE6" s="436"/>
      <c r="FF6" s="436"/>
      <c r="FG6" s="436"/>
      <c r="FH6" s="436"/>
      <c r="FI6" s="436"/>
      <c r="FJ6" s="436"/>
      <c r="FK6" s="436"/>
      <c r="FL6" s="436"/>
      <c r="FM6" s="436"/>
      <c r="FN6" s="436"/>
      <c r="FO6" s="436"/>
      <c r="FP6" s="436"/>
      <c r="FQ6" s="436"/>
      <c r="FR6" s="436"/>
      <c r="FS6" s="436"/>
      <c r="FT6" s="436"/>
      <c r="FU6" s="436"/>
      <c r="FV6" s="436"/>
      <c r="FW6" s="436"/>
      <c r="FX6" s="436"/>
      <c r="FY6" s="436"/>
      <c r="FZ6" s="436"/>
      <c r="GA6" s="436"/>
      <c r="GB6" s="436"/>
      <c r="GC6" s="436"/>
      <c r="GD6" s="436"/>
      <c r="GE6" s="436"/>
      <c r="GF6" s="436"/>
      <c r="GG6" s="436"/>
      <c r="GH6" s="436"/>
      <c r="GI6" s="436"/>
      <c r="GJ6" s="436"/>
      <c r="GK6" s="436"/>
      <c r="GL6" s="436"/>
      <c r="GM6" s="436"/>
      <c r="GN6" s="436"/>
      <c r="GO6" s="436"/>
      <c r="GP6" s="436"/>
      <c r="GQ6" s="436"/>
      <c r="GR6" s="436"/>
      <c r="GS6" s="436"/>
      <c r="GT6" s="436"/>
      <c r="GU6" s="436"/>
      <c r="GV6" s="436"/>
      <c r="GW6" s="436"/>
      <c r="GX6" s="436"/>
      <c r="GY6" s="436"/>
      <c r="GZ6" s="436"/>
      <c r="HA6" s="436"/>
      <c r="HB6" s="436"/>
      <c r="HC6" s="436"/>
      <c r="HD6" s="436"/>
      <c r="HE6" s="436"/>
      <c r="HF6" s="436"/>
      <c r="HG6" s="436"/>
      <c r="HH6" s="436"/>
      <c r="HI6" s="436"/>
      <c r="HJ6" s="436"/>
      <c r="HK6" s="436"/>
      <c r="HL6" s="436"/>
      <c r="HM6" s="436"/>
      <c r="HN6" s="436"/>
      <c r="HO6" s="436"/>
      <c r="HP6" s="436"/>
      <c r="HQ6" s="436"/>
      <c r="HR6" s="436"/>
      <c r="HS6" s="436"/>
      <c r="HT6" s="436"/>
      <c r="HU6" s="436"/>
      <c r="HV6" s="436"/>
      <c r="HW6" s="436"/>
      <c r="HX6" s="436"/>
      <c r="HY6" s="436"/>
      <c r="HZ6" s="436"/>
      <c r="IA6" s="436"/>
      <c r="IB6" s="436"/>
      <c r="IC6" s="436"/>
      <c r="ID6" s="436"/>
      <c r="IE6" s="436"/>
      <c r="IF6" s="436"/>
      <c r="IG6" s="436"/>
      <c r="IH6" s="436"/>
      <c r="II6" s="436"/>
      <c r="IJ6" s="436"/>
      <c r="IK6" s="436"/>
      <c r="IL6" s="436"/>
      <c r="IM6" s="436"/>
    </row>
    <row r="7" spans="1:261" s="418" customFormat="1" ht="15.75" customHeight="1">
      <c r="A7" s="417"/>
      <c r="B7" s="419"/>
      <c r="C7" s="420"/>
      <c r="D7" s="421"/>
      <c r="E7" s="421"/>
      <c r="F7" s="421"/>
      <c r="G7" s="421"/>
      <c r="H7" s="419"/>
      <c r="I7" s="419"/>
      <c r="J7" s="419"/>
      <c r="K7" s="419"/>
      <c r="L7" s="419"/>
      <c r="M7" s="419"/>
      <c r="N7" s="419"/>
      <c r="O7" s="419"/>
      <c r="P7" s="419"/>
      <c r="Q7" s="419"/>
      <c r="R7" s="419"/>
      <c r="S7" s="450"/>
      <c r="T7" s="460"/>
    </row>
    <row r="8" spans="1:261" s="436" customFormat="1" ht="18">
      <c r="A8" s="587" t="s">
        <v>218</v>
      </c>
      <c r="B8" s="562"/>
      <c r="C8" s="562"/>
      <c r="D8" s="562"/>
      <c r="E8" s="562"/>
      <c r="F8" s="562"/>
      <c r="G8" s="562"/>
      <c r="H8" s="438"/>
      <c r="I8" s="438"/>
      <c r="J8" s="438"/>
      <c r="K8" s="438"/>
      <c r="L8" s="438"/>
      <c r="M8" s="438"/>
      <c r="N8" s="438"/>
      <c r="O8" s="438"/>
      <c r="P8" s="438"/>
      <c r="Q8" s="438"/>
      <c r="R8" s="438"/>
      <c r="S8" s="468"/>
      <c r="T8" s="460"/>
    </row>
    <row r="9" spans="1:261" s="418" customFormat="1" ht="15.65" customHeight="1" thickBot="1">
      <c r="A9" s="416"/>
      <c r="B9" s="411"/>
      <c r="C9" s="411"/>
      <c r="D9" s="411"/>
      <c r="E9" s="411"/>
      <c r="F9" s="411"/>
      <c r="G9" s="411"/>
      <c r="H9" s="419"/>
      <c r="I9" s="419"/>
      <c r="J9" s="419"/>
      <c r="K9" s="419"/>
      <c r="L9" s="419"/>
      <c r="M9" s="419"/>
      <c r="N9" s="419"/>
      <c r="O9" s="419"/>
      <c r="P9" s="419"/>
      <c r="Q9" s="419"/>
      <c r="R9" s="419"/>
      <c r="S9" s="450"/>
      <c r="T9" s="476"/>
    </row>
    <row r="10" spans="1:261" ht="16" thickBot="1">
      <c r="A10" s="563" t="s">
        <v>375</v>
      </c>
      <c r="B10" s="564"/>
      <c r="C10" s="564"/>
      <c r="D10" s="564"/>
      <c r="E10" s="564"/>
      <c r="F10" s="564"/>
      <c r="G10" s="564"/>
      <c r="H10" s="564"/>
      <c r="I10" s="564"/>
      <c r="J10" s="564"/>
      <c r="K10" s="564"/>
      <c r="L10" s="564"/>
      <c r="M10" s="564"/>
      <c r="N10" s="564"/>
      <c r="O10" s="564"/>
      <c r="P10" s="564"/>
      <c r="Q10" s="564"/>
      <c r="R10" s="564"/>
      <c r="S10" s="565"/>
      <c r="T10" s="485"/>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c r="II10" s="251"/>
      <c r="IJ10" s="251"/>
      <c r="IK10" s="251"/>
      <c r="IL10" s="251"/>
      <c r="IM10" s="251"/>
      <c r="IN10" s="251"/>
      <c r="IO10" s="251"/>
      <c r="IP10" s="251"/>
      <c r="IQ10" s="251"/>
      <c r="IR10" s="251"/>
      <c r="IS10" s="251"/>
      <c r="IT10" s="251"/>
      <c r="IU10" s="251"/>
      <c r="IV10" s="251"/>
      <c r="IW10" s="251"/>
      <c r="IX10" s="251"/>
      <c r="IY10" s="251"/>
      <c r="IZ10" s="251"/>
      <c r="JA10" s="251"/>
    </row>
    <row r="11" spans="1:261" s="401" customFormat="1" ht="42" customHeight="1" thickBot="1">
      <c r="A11" s="570" t="s">
        <v>219</v>
      </c>
      <c r="B11" s="570" t="s">
        <v>377</v>
      </c>
      <c r="C11" s="549" t="s">
        <v>245</v>
      </c>
      <c r="D11" s="550"/>
      <c r="E11" s="552"/>
      <c r="F11" s="552"/>
      <c r="G11" s="552"/>
      <c r="H11" s="552"/>
      <c r="I11" s="552"/>
      <c r="J11" s="552"/>
      <c r="K11" s="552"/>
      <c r="L11" s="552"/>
      <c r="M11" s="552"/>
      <c r="N11" s="552"/>
      <c r="O11" s="552"/>
      <c r="P11" s="552"/>
      <c r="Q11" s="552"/>
      <c r="R11" s="552"/>
      <c r="S11" s="582"/>
      <c r="T11" s="567" t="s">
        <v>638</v>
      </c>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c r="HE11" s="400"/>
      <c r="HF11" s="400"/>
      <c r="HG11" s="400"/>
      <c r="HH11" s="400"/>
      <c r="HI11" s="400"/>
      <c r="HJ11" s="400"/>
      <c r="HK11" s="400"/>
      <c r="HL11" s="400"/>
      <c r="HM11" s="400"/>
      <c r="HN11" s="400"/>
      <c r="HO11" s="400"/>
      <c r="HP11" s="400"/>
      <c r="HQ11" s="400"/>
      <c r="HR11" s="400"/>
      <c r="HS11" s="400"/>
      <c r="HT11" s="400"/>
      <c r="HU11" s="400"/>
      <c r="HV11" s="400"/>
      <c r="HW11" s="400"/>
      <c r="HX11" s="400"/>
      <c r="HY11" s="400"/>
      <c r="HZ11" s="400"/>
      <c r="IA11" s="400"/>
      <c r="IB11" s="400"/>
      <c r="IC11" s="400"/>
      <c r="ID11" s="400"/>
      <c r="IE11" s="400"/>
      <c r="IF11" s="400"/>
      <c r="IG11" s="400"/>
      <c r="IH11" s="400"/>
      <c r="II11" s="400"/>
      <c r="IJ11" s="400"/>
      <c r="IK11" s="400"/>
      <c r="IL11" s="400"/>
      <c r="IM11" s="400"/>
      <c r="IN11" s="400"/>
      <c r="IO11" s="400"/>
      <c r="IP11" s="400"/>
      <c r="IQ11" s="400"/>
      <c r="IR11" s="400"/>
      <c r="IS11" s="400"/>
      <c r="IT11" s="400"/>
      <c r="IU11" s="400"/>
      <c r="IV11" s="400"/>
      <c r="IW11" s="400"/>
      <c r="IX11" s="400"/>
      <c r="IY11" s="400"/>
      <c r="IZ11" s="400"/>
      <c r="JA11" s="400"/>
    </row>
    <row r="12" spans="1:261" s="401" customFormat="1" ht="20" customHeight="1" thickBot="1">
      <c r="A12" s="571"/>
      <c r="B12" s="571"/>
      <c r="C12" s="553" t="s">
        <v>221</v>
      </c>
      <c r="D12" s="555" t="s">
        <v>222</v>
      </c>
      <c r="E12" s="583" t="s">
        <v>300</v>
      </c>
      <c r="F12" s="531" t="s">
        <v>301</v>
      </c>
      <c r="G12" s="531" t="s">
        <v>302</v>
      </c>
      <c r="H12" s="531" t="s">
        <v>303</v>
      </c>
      <c r="I12" s="531" t="s">
        <v>304</v>
      </c>
      <c r="J12" s="531" t="s">
        <v>305</v>
      </c>
      <c r="K12" s="531" t="s">
        <v>306</v>
      </c>
      <c r="L12" s="531" t="s">
        <v>307</v>
      </c>
      <c r="M12" s="531" t="s">
        <v>308</v>
      </c>
      <c r="N12" s="531" t="s">
        <v>309</v>
      </c>
      <c r="O12" s="557" t="s">
        <v>310</v>
      </c>
      <c r="P12" s="531" t="s">
        <v>311</v>
      </c>
      <c r="Q12" s="531" t="s">
        <v>312</v>
      </c>
      <c r="R12" s="531" t="s">
        <v>313</v>
      </c>
      <c r="S12" s="588" t="s">
        <v>314</v>
      </c>
      <c r="T12" s="568"/>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00"/>
      <c r="HO12" s="400"/>
      <c r="HP12" s="400"/>
      <c r="HQ12" s="400"/>
      <c r="HR12" s="400"/>
      <c r="HS12" s="400"/>
      <c r="HT12" s="400"/>
      <c r="HU12" s="400"/>
      <c r="HV12" s="400"/>
      <c r="HW12" s="400"/>
      <c r="HX12" s="400"/>
      <c r="HY12" s="400"/>
      <c r="HZ12" s="400"/>
      <c r="IA12" s="400"/>
      <c r="IB12" s="400"/>
      <c r="IC12" s="400"/>
      <c r="ID12" s="400"/>
      <c r="IE12" s="400"/>
      <c r="IF12" s="400"/>
      <c r="IG12" s="400"/>
      <c r="IH12" s="400"/>
      <c r="II12" s="400"/>
      <c r="IJ12" s="400"/>
      <c r="IK12" s="400"/>
      <c r="IL12" s="400"/>
      <c r="IM12" s="400"/>
      <c r="IN12" s="400"/>
      <c r="IO12" s="400"/>
      <c r="IP12" s="400"/>
      <c r="IQ12" s="400"/>
      <c r="IR12" s="400"/>
      <c r="IS12" s="400"/>
      <c r="IT12" s="400"/>
      <c r="IU12" s="400"/>
      <c r="IV12" s="400"/>
      <c r="IW12" s="400"/>
      <c r="IX12" s="400"/>
      <c r="IY12" s="400"/>
      <c r="IZ12" s="400"/>
      <c r="JA12" s="400"/>
    </row>
    <row r="13" spans="1:261" s="401" customFormat="1" ht="17.399999999999999" customHeight="1" thickBot="1">
      <c r="A13" s="585" t="s">
        <v>223</v>
      </c>
      <c r="B13" s="586"/>
      <c r="C13" s="595"/>
      <c r="D13" s="596"/>
      <c r="E13" s="584"/>
      <c r="F13" s="532"/>
      <c r="G13" s="532"/>
      <c r="H13" s="532"/>
      <c r="I13" s="532"/>
      <c r="J13" s="532"/>
      <c r="K13" s="532"/>
      <c r="L13" s="532"/>
      <c r="M13" s="532"/>
      <c r="N13" s="532"/>
      <c r="O13" s="558"/>
      <c r="P13" s="532"/>
      <c r="Q13" s="532"/>
      <c r="R13" s="532"/>
      <c r="S13" s="589"/>
      <c r="T13" s="569"/>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0"/>
      <c r="GI13" s="400"/>
      <c r="GJ13" s="400"/>
      <c r="GK13" s="400"/>
      <c r="GL13" s="400"/>
      <c r="GM13" s="400"/>
      <c r="GN13" s="400"/>
      <c r="GO13" s="400"/>
      <c r="GP13" s="400"/>
      <c r="GQ13" s="400"/>
      <c r="GR13" s="400"/>
      <c r="GS13" s="400"/>
      <c r="GT13" s="400"/>
      <c r="GU13" s="400"/>
      <c r="GV13" s="400"/>
      <c r="GW13" s="400"/>
      <c r="GX13" s="400"/>
      <c r="GY13" s="400"/>
      <c r="GZ13" s="400"/>
      <c r="HA13" s="400"/>
      <c r="HB13" s="400"/>
      <c r="HC13" s="400"/>
      <c r="HD13" s="400"/>
      <c r="HE13" s="400"/>
      <c r="HF13" s="400"/>
      <c r="HG13" s="400"/>
      <c r="HH13" s="400"/>
      <c r="HI13" s="400"/>
      <c r="HJ13" s="400"/>
      <c r="HK13" s="400"/>
      <c r="HL13" s="400"/>
      <c r="HM13" s="400"/>
      <c r="HN13" s="400"/>
      <c r="HO13" s="400"/>
      <c r="HP13" s="400"/>
      <c r="HQ13" s="400"/>
      <c r="HR13" s="400"/>
      <c r="HS13" s="400"/>
      <c r="HT13" s="400"/>
      <c r="HU13" s="400"/>
      <c r="HV13" s="400"/>
      <c r="HW13" s="400"/>
      <c r="HX13" s="400"/>
      <c r="HY13" s="400"/>
      <c r="HZ13" s="400"/>
      <c r="IA13" s="400"/>
      <c r="IB13" s="400"/>
      <c r="IC13" s="400"/>
      <c r="ID13" s="400"/>
      <c r="IE13" s="400"/>
      <c r="IF13" s="400"/>
      <c r="IG13" s="400"/>
      <c r="IH13" s="400"/>
      <c r="II13" s="400"/>
      <c r="IJ13" s="400"/>
      <c r="IK13" s="400"/>
      <c r="IL13" s="400"/>
      <c r="IM13" s="400"/>
      <c r="IN13" s="400"/>
      <c r="IO13" s="400"/>
      <c r="IP13" s="400"/>
      <c r="IQ13" s="400"/>
      <c r="IR13" s="400"/>
      <c r="IS13" s="400"/>
      <c r="IT13" s="400"/>
      <c r="IU13" s="400"/>
      <c r="IV13" s="400"/>
      <c r="IW13" s="400"/>
      <c r="IX13" s="400"/>
      <c r="IY13" s="400"/>
      <c r="IZ13" s="400"/>
      <c r="JA13" s="400"/>
    </row>
    <row r="14" spans="1:261" s="251" customFormat="1" ht="75" customHeight="1">
      <c r="A14" s="344" t="s">
        <v>240</v>
      </c>
      <c r="B14" s="345" t="s">
        <v>587</v>
      </c>
      <c r="C14" s="349" t="s">
        <v>226</v>
      </c>
      <c r="D14" s="354">
        <v>22</v>
      </c>
      <c r="E14" s="341"/>
      <c r="F14" s="355"/>
      <c r="G14" s="355"/>
      <c r="H14" s="374"/>
      <c r="I14" s="374"/>
      <c r="J14" s="374"/>
      <c r="K14" s="374"/>
      <c r="L14" s="374"/>
      <c r="M14" s="374"/>
      <c r="N14" s="374"/>
      <c r="O14" s="374"/>
      <c r="P14" s="374"/>
      <c r="Q14" s="374"/>
      <c r="R14" s="374"/>
      <c r="S14" s="376"/>
      <c r="T14" s="465"/>
    </row>
    <row r="15" spans="1:261" s="251" customFormat="1" ht="73.5" customHeight="1">
      <c r="A15" s="356" t="s">
        <v>241</v>
      </c>
      <c r="B15" s="348" t="s">
        <v>588</v>
      </c>
      <c r="C15" s="357" t="s">
        <v>264</v>
      </c>
      <c r="D15" s="358">
        <v>3100</v>
      </c>
      <c r="E15" s="342"/>
      <c r="F15" s="355"/>
      <c r="G15" s="346"/>
      <c r="H15" s="374"/>
      <c r="I15" s="374"/>
      <c r="J15" s="374"/>
      <c r="K15" s="374"/>
      <c r="L15" s="374"/>
      <c r="M15" s="374"/>
      <c r="N15" s="374"/>
      <c r="O15" s="374"/>
      <c r="P15" s="374"/>
      <c r="Q15" s="374"/>
      <c r="R15" s="374"/>
      <c r="S15" s="376"/>
      <c r="T15" s="484"/>
    </row>
    <row r="16" spans="1:261" s="251" customFormat="1">
      <c r="A16" s="356" t="s">
        <v>247</v>
      </c>
      <c r="B16" s="359" t="s">
        <v>272</v>
      </c>
      <c r="C16" s="349"/>
      <c r="D16" s="354"/>
      <c r="E16" s="341"/>
      <c r="F16" s="360"/>
      <c r="G16" s="346"/>
      <c r="H16" s="374"/>
      <c r="I16" s="374"/>
      <c r="J16" s="374"/>
      <c r="K16" s="374"/>
      <c r="L16" s="374"/>
      <c r="M16" s="374"/>
      <c r="N16" s="374"/>
      <c r="O16" s="374"/>
      <c r="P16" s="374"/>
      <c r="Q16" s="374"/>
      <c r="R16" s="374"/>
      <c r="S16" s="376"/>
      <c r="T16" s="457"/>
    </row>
    <row r="17" spans="1:20" s="251" customFormat="1" ht="105" customHeight="1">
      <c r="A17" s="361" t="s">
        <v>410</v>
      </c>
      <c r="B17" s="362" t="s">
        <v>470</v>
      </c>
      <c r="C17" s="349" t="s">
        <v>228</v>
      </c>
      <c r="D17" s="358">
        <f>18*D19</f>
        <v>2700</v>
      </c>
      <c r="E17" s="341"/>
      <c r="F17" s="363"/>
      <c r="G17" s="355"/>
      <c r="H17" s="355"/>
      <c r="I17" s="374"/>
      <c r="J17" s="374"/>
      <c r="K17" s="374"/>
      <c r="L17" s="374"/>
      <c r="M17" s="374"/>
      <c r="N17" s="374"/>
      <c r="O17" s="374"/>
      <c r="P17" s="374"/>
      <c r="Q17" s="374"/>
      <c r="R17" s="374"/>
      <c r="S17" s="376"/>
      <c r="T17" s="457"/>
    </row>
    <row r="18" spans="1:20" s="251" customFormat="1" ht="99" customHeight="1">
      <c r="A18" s="361" t="s">
        <v>411</v>
      </c>
      <c r="B18" s="362" t="s">
        <v>471</v>
      </c>
      <c r="C18" s="349" t="s">
        <v>228</v>
      </c>
      <c r="D18" s="358">
        <f>16*D20</f>
        <v>10592</v>
      </c>
      <c r="E18" s="341"/>
      <c r="F18" s="363"/>
      <c r="G18" s="355"/>
      <c r="H18" s="355"/>
      <c r="I18" s="374"/>
      <c r="J18" s="374"/>
      <c r="K18" s="374"/>
      <c r="L18" s="374"/>
      <c r="M18" s="374"/>
      <c r="N18" s="374"/>
      <c r="O18" s="374"/>
      <c r="P18" s="374"/>
      <c r="Q18" s="374"/>
      <c r="R18" s="374"/>
      <c r="S18" s="376"/>
      <c r="T18" s="457"/>
    </row>
    <row r="19" spans="1:20" s="251" customFormat="1" ht="99" customHeight="1">
      <c r="A19" s="361" t="s">
        <v>412</v>
      </c>
      <c r="B19" s="362" t="s">
        <v>589</v>
      </c>
      <c r="C19" s="349" t="s">
        <v>228</v>
      </c>
      <c r="D19" s="358">
        <v>150</v>
      </c>
      <c r="E19" s="341"/>
      <c r="F19" s="346"/>
      <c r="G19" s="346"/>
      <c r="H19" s="346"/>
      <c r="I19" s="355"/>
      <c r="J19" s="355"/>
      <c r="K19" s="355"/>
      <c r="L19" s="374"/>
      <c r="M19" s="374"/>
      <c r="N19" s="374"/>
      <c r="O19" s="374"/>
      <c r="P19" s="374"/>
      <c r="Q19" s="374"/>
      <c r="R19" s="374"/>
      <c r="S19" s="376"/>
      <c r="T19" s="457"/>
    </row>
    <row r="20" spans="1:20" s="251" customFormat="1" ht="114.75" customHeight="1">
      <c r="A20" s="361" t="s">
        <v>413</v>
      </c>
      <c r="B20" s="362" t="s">
        <v>590</v>
      </c>
      <c r="C20" s="349" t="s">
        <v>228</v>
      </c>
      <c r="D20" s="358">
        <v>662</v>
      </c>
      <c r="E20" s="341"/>
      <c r="F20" s="346"/>
      <c r="G20" s="346"/>
      <c r="H20" s="346"/>
      <c r="I20" s="355"/>
      <c r="J20" s="355"/>
      <c r="K20" s="355"/>
      <c r="L20" s="374"/>
      <c r="M20" s="374"/>
      <c r="N20" s="374"/>
      <c r="O20" s="374"/>
      <c r="P20" s="374"/>
      <c r="Q20" s="374"/>
      <c r="R20" s="374"/>
      <c r="S20" s="376"/>
      <c r="T20" s="457"/>
    </row>
    <row r="21" spans="1:20" s="251" customFormat="1" ht="104">
      <c r="A21" s="361" t="s">
        <v>414</v>
      </c>
      <c r="B21" s="364" t="s">
        <v>624</v>
      </c>
      <c r="C21" s="349" t="s">
        <v>228</v>
      </c>
      <c r="D21" s="358">
        <f t="shared" ref="D21" si="0">8700+31776</f>
        <v>40476</v>
      </c>
      <c r="E21" s="341"/>
      <c r="F21" s="346"/>
      <c r="G21" s="346"/>
      <c r="H21" s="374"/>
      <c r="I21" s="365" t="s">
        <v>323</v>
      </c>
      <c r="J21" s="355"/>
      <c r="K21" s="355"/>
      <c r="L21" s="374"/>
      <c r="M21" s="374"/>
      <c r="N21" s="374"/>
      <c r="O21" s="374"/>
      <c r="P21" s="374"/>
      <c r="Q21" s="374"/>
      <c r="R21" s="374"/>
      <c r="S21" s="376"/>
      <c r="T21" s="457"/>
    </row>
    <row r="22" spans="1:20" s="251" customFormat="1" ht="33.75" customHeight="1">
      <c r="A22" s="356" t="s">
        <v>248</v>
      </c>
      <c r="B22" s="366" t="s">
        <v>261</v>
      </c>
      <c r="C22" s="406"/>
      <c r="D22" s="358"/>
      <c r="E22" s="341"/>
      <c r="F22" s="346"/>
      <c r="G22" s="346"/>
      <c r="H22" s="374"/>
      <c r="I22" s="374"/>
      <c r="J22" s="374"/>
      <c r="K22" s="374"/>
      <c r="L22" s="374"/>
      <c r="M22" s="374"/>
      <c r="N22" s="374"/>
      <c r="O22" s="374"/>
      <c r="P22" s="374"/>
      <c r="Q22" s="374"/>
      <c r="R22" s="374"/>
      <c r="S22" s="376"/>
      <c r="T22" s="457"/>
    </row>
    <row r="23" spans="1:20" s="251" customFormat="1" ht="113.25" customHeight="1">
      <c r="A23" s="361" t="s">
        <v>415</v>
      </c>
      <c r="B23" s="362" t="s">
        <v>474</v>
      </c>
      <c r="C23" s="349" t="s">
        <v>228</v>
      </c>
      <c r="D23" s="358">
        <v>2</v>
      </c>
      <c r="E23" s="341"/>
      <c r="F23" s="363"/>
      <c r="G23" s="365" t="s">
        <v>325</v>
      </c>
      <c r="H23" s="355"/>
      <c r="I23" s="374"/>
      <c r="J23" s="374"/>
      <c r="K23" s="374"/>
      <c r="L23" s="374"/>
      <c r="M23" s="374"/>
      <c r="N23" s="374"/>
      <c r="O23" s="374"/>
      <c r="P23" s="374"/>
      <c r="Q23" s="374"/>
      <c r="R23" s="374"/>
      <c r="S23" s="376"/>
      <c r="T23" s="457"/>
    </row>
    <row r="24" spans="1:20" s="251" customFormat="1" ht="97.5" customHeight="1">
      <c r="A24" s="361" t="s">
        <v>416</v>
      </c>
      <c r="B24" s="362" t="s">
        <v>591</v>
      </c>
      <c r="C24" s="349" t="s">
        <v>228</v>
      </c>
      <c r="D24" s="367">
        <f>48+3</f>
        <v>51</v>
      </c>
      <c r="E24" s="341"/>
      <c r="F24" s="346"/>
      <c r="G24" s="355"/>
      <c r="H24" s="374"/>
      <c r="I24" s="374"/>
      <c r="J24" s="374"/>
      <c r="K24" s="374"/>
      <c r="L24" s="374"/>
      <c r="M24" s="374"/>
      <c r="N24" s="374"/>
      <c r="O24" s="374"/>
      <c r="P24" s="374"/>
      <c r="Q24" s="374"/>
      <c r="R24" s="374"/>
      <c r="S24" s="376"/>
      <c r="T24" s="457"/>
    </row>
    <row r="25" spans="1:20" s="251" customFormat="1" ht="116.25" customHeight="1">
      <c r="A25" s="361" t="s">
        <v>426</v>
      </c>
      <c r="B25" s="362" t="s">
        <v>592</v>
      </c>
      <c r="C25" s="349" t="s">
        <v>228</v>
      </c>
      <c r="D25" s="367">
        <v>1</v>
      </c>
      <c r="E25" s="341"/>
      <c r="F25" s="355"/>
      <c r="G25" s="365" t="s">
        <v>324</v>
      </c>
      <c r="H25" s="374"/>
      <c r="I25" s="374"/>
      <c r="J25" s="374"/>
      <c r="K25" s="374"/>
      <c r="L25" s="374"/>
      <c r="M25" s="374"/>
      <c r="N25" s="374"/>
      <c r="O25" s="374"/>
      <c r="P25" s="374"/>
      <c r="Q25" s="374"/>
      <c r="R25" s="374"/>
      <c r="S25" s="376"/>
      <c r="T25" s="484"/>
    </row>
    <row r="26" spans="1:20" s="251" customFormat="1">
      <c r="A26" s="356" t="s">
        <v>249</v>
      </c>
      <c r="B26" s="348" t="s">
        <v>277</v>
      </c>
      <c r="C26" s="374"/>
      <c r="D26" s="354"/>
      <c r="E26" s="341"/>
      <c r="F26" s="346"/>
      <c r="G26" s="346"/>
      <c r="H26" s="374"/>
      <c r="I26" s="374"/>
      <c r="J26" s="374"/>
      <c r="K26" s="374"/>
      <c r="L26" s="374"/>
      <c r="M26" s="374"/>
      <c r="N26" s="374"/>
      <c r="O26" s="374"/>
      <c r="P26" s="374"/>
      <c r="Q26" s="374"/>
      <c r="R26" s="374"/>
      <c r="S26" s="376"/>
      <c r="T26" s="484"/>
    </row>
    <row r="27" spans="1:20" s="251" customFormat="1" ht="74.25" customHeight="1">
      <c r="A27" s="361" t="s">
        <v>417</v>
      </c>
      <c r="B27" s="362" t="s">
        <v>441</v>
      </c>
      <c r="C27" s="349" t="s">
        <v>227</v>
      </c>
      <c r="D27" s="354">
        <v>2</v>
      </c>
      <c r="E27" s="341"/>
      <c r="F27" s="360"/>
      <c r="G27" s="346"/>
      <c r="H27" s="252"/>
      <c r="I27" s="374"/>
      <c r="J27" s="374"/>
      <c r="K27" s="368"/>
      <c r="L27" s="365" t="s">
        <v>331</v>
      </c>
      <c r="M27" s="365"/>
      <c r="N27" s="374"/>
      <c r="O27" s="374"/>
      <c r="P27" s="374"/>
      <c r="Q27" s="374"/>
      <c r="R27" s="374"/>
      <c r="S27" s="376"/>
      <c r="T27" s="484"/>
    </row>
    <row r="28" spans="1:20" s="251" customFormat="1">
      <c r="A28" s="361" t="s">
        <v>418</v>
      </c>
      <c r="B28" s="362" t="s">
        <v>285</v>
      </c>
      <c r="C28" s="349" t="s">
        <v>228</v>
      </c>
      <c r="D28" s="367">
        <f>48+3</f>
        <v>51</v>
      </c>
      <c r="E28" s="341"/>
      <c r="F28" s="346"/>
      <c r="G28" s="346"/>
      <c r="H28" s="374"/>
      <c r="I28" s="374"/>
      <c r="J28" s="355"/>
      <c r="K28" s="355"/>
      <c r="L28" s="374"/>
      <c r="M28" s="374"/>
      <c r="N28" s="374"/>
      <c r="O28" s="374"/>
      <c r="P28" s="374"/>
      <c r="Q28" s="374"/>
      <c r="R28" s="374"/>
      <c r="S28" s="376"/>
      <c r="T28" s="484"/>
    </row>
    <row r="29" spans="1:20" s="251" customFormat="1" ht="73.5" customHeight="1">
      <c r="A29" s="361" t="s">
        <v>427</v>
      </c>
      <c r="B29" s="362" t="s">
        <v>378</v>
      </c>
      <c r="C29" s="349" t="s">
        <v>228</v>
      </c>
      <c r="D29" s="367">
        <v>1</v>
      </c>
      <c r="E29" s="341"/>
      <c r="F29" s="346"/>
      <c r="G29" s="346"/>
      <c r="H29" s="369" t="s">
        <v>328</v>
      </c>
      <c r="I29" s="374"/>
      <c r="J29" s="342"/>
      <c r="K29" s="355"/>
      <c r="L29" s="374"/>
      <c r="M29" s="374"/>
      <c r="N29" s="374"/>
      <c r="O29" s="374"/>
      <c r="P29" s="374"/>
      <c r="Q29" s="374"/>
      <c r="R29" s="374"/>
      <c r="S29" s="376"/>
      <c r="T29" s="484"/>
    </row>
    <row r="30" spans="1:20" s="251" customFormat="1" ht="116" customHeight="1">
      <c r="A30" s="361" t="s">
        <v>275</v>
      </c>
      <c r="B30" s="348" t="s">
        <v>484</v>
      </c>
      <c r="C30" s="349" t="s">
        <v>227</v>
      </c>
      <c r="D30" s="354">
        <v>99</v>
      </c>
      <c r="E30" s="341"/>
      <c r="F30" s="346"/>
      <c r="G30" s="346"/>
      <c r="H30" s="374"/>
      <c r="I30" s="374"/>
      <c r="J30" s="341"/>
      <c r="K30" s="365" t="s">
        <v>330</v>
      </c>
      <c r="L30" s="365" t="s">
        <v>331</v>
      </c>
      <c r="M30" s="374"/>
      <c r="N30" s="374"/>
      <c r="O30" s="374"/>
      <c r="P30" s="374"/>
      <c r="Q30" s="374"/>
      <c r="R30" s="374"/>
      <c r="S30" s="376"/>
      <c r="T30" s="484"/>
    </row>
    <row r="31" spans="1:20" s="251" customFormat="1" ht="33" customHeight="1">
      <c r="A31" s="356" t="s">
        <v>626</v>
      </c>
      <c r="B31" s="348" t="s">
        <v>291</v>
      </c>
      <c r="C31" s="349" t="s">
        <v>227</v>
      </c>
      <c r="D31" s="354">
        <v>630</v>
      </c>
      <c r="E31" s="341"/>
      <c r="F31" s="360"/>
      <c r="G31" s="346"/>
      <c r="H31" s="374"/>
      <c r="I31" s="374"/>
      <c r="J31" s="374"/>
      <c r="K31" s="365" t="s">
        <v>330</v>
      </c>
      <c r="L31" s="365" t="s">
        <v>331</v>
      </c>
      <c r="M31" s="374"/>
      <c r="N31" s="374"/>
      <c r="O31" s="374"/>
      <c r="P31" s="374"/>
      <c r="Q31" s="374"/>
      <c r="R31" s="374"/>
      <c r="S31" s="376"/>
      <c r="T31" s="484"/>
    </row>
    <row r="32" spans="1:20" s="251" customFormat="1" ht="37.5" customHeight="1">
      <c r="A32" s="356" t="s">
        <v>274</v>
      </c>
      <c r="B32" s="348" t="s">
        <v>485</v>
      </c>
      <c r="C32" s="349" t="s">
        <v>229</v>
      </c>
      <c r="D32" s="370">
        <f t="shared" ref="D32" si="1">22.7/115.6*15</f>
        <v>2.9455017301038064</v>
      </c>
      <c r="E32" s="341"/>
      <c r="F32" s="346"/>
      <c r="G32" s="346"/>
      <c r="H32" s="355"/>
      <c r="I32" s="355"/>
      <c r="J32" s="355"/>
      <c r="K32" s="374"/>
      <c r="L32" s="374"/>
      <c r="M32" s="374"/>
      <c r="N32" s="374"/>
      <c r="O32" s="374"/>
      <c r="P32" s="374"/>
      <c r="Q32" s="374"/>
      <c r="R32" s="374"/>
      <c r="S32" s="376"/>
      <c r="T32" s="484"/>
    </row>
    <row r="33" spans="1:20" s="251" customFormat="1" ht="62.25" customHeight="1">
      <c r="A33" s="356" t="s">
        <v>265</v>
      </c>
      <c r="B33" s="371" t="s">
        <v>593</v>
      </c>
      <c r="C33" s="372" t="s">
        <v>229</v>
      </c>
      <c r="D33" s="370">
        <f t="shared" ref="D33" si="2">56.1/115.6*15</f>
        <v>7.2794117647058831</v>
      </c>
      <c r="E33" s="341"/>
      <c r="F33" s="346"/>
      <c r="G33" s="365" t="s">
        <v>324</v>
      </c>
      <c r="H33" s="355"/>
      <c r="I33" s="365" t="s">
        <v>320</v>
      </c>
      <c r="J33" s="374"/>
      <c r="K33" s="374"/>
      <c r="L33" s="374"/>
      <c r="M33" s="374"/>
      <c r="N33" s="374"/>
      <c r="O33" s="374"/>
      <c r="P33" s="374"/>
      <c r="Q33" s="374"/>
      <c r="R33" s="374"/>
      <c r="S33" s="376"/>
      <c r="T33" s="484"/>
    </row>
    <row r="34" spans="1:20" s="251" customFormat="1" ht="33.75" customHeight="1">
      <c r="A34" s="356" t="s">
        <v>250</v>
      </c>
      <c r="B34" s="348" t="s">
        <v>487</v>
      </c>
      <c r="C34" s="349" t="s">
        <v>229</v>
      </c>
      <c r="D34" s="370">
        <f t="shared" ref="D34" si="3">22.7/115.6*15</f>
        <v>2.9455017301038064</v>
      </c>
      <c r="E34" s="341"/>
      <c r="F34" s="346"/>
      <c r="G34" s="346"/>
      <c r="H34" s="365" t="s">
        <v>327</v>
      </c>
      <c r="I34" s="355"/>
      <c r="J34" s="355"/>
      <c r="K34" s="374"/>
      <c r="L34" s="374"/>
      <c r="M34" s="374"/>
      <c r="N34" s="374"/>
      <c r="O34" s="374"/>
      <c r="P34" s="374"/>
      <c r="Q34" s="374"/>
      <c r="R34" s="374"/>
      <c r="S34" s="376"/>
      <c r="T34" s="484"/>
    </row>
    <row r="35" spans="1:20" s="403" customFormat="1" ht="59.25" customHeight="1">
      <c r="A35" s="356" t="s">
        <v>251</v>
      </c>
      <c r="B35" s="371" t="s">
        <v>488</v>
      </c>
      <c r="C35" s="349" t="s">
        <v>229</v>
      </c>
      <c r="D35" s="370">
        <f t="shared" ref="D35" si="4">75/16*2</f>
        <v>9.375</v>
      </c>
      <c r="E35" s="341"/>
      <c r="F35" s="346"/>
      <c r="G35" s="373"/>
      <c r="H35" s="365" t="s">
        <v>327</v>
      </c>
      <c r="I35" s="355"/>
      <c r="J35" s="355"/>
      <c r="K35" s="373"/>
      <c r="L35" s="373"/>
      <c r="M35" s="373"/>
      <c r="N35" s="373"/>
      <c r="O35" s="373"/>
      <c r="P35" s="373"/>
      <c r="Q35" s="373"/>
      <c r="R35" s="373"/>
      <c r="S35" s="407"/>
      <c r="T35" s="484"/>
    </row>
    <row r="36" spans="1:20" s="403" customFormat="1" ht="50.25" customHeight="1">
      <c r="A36" s="356" t="s">
        <v>419</v>
      </c>
      <c r="B36" s="348" t="s">
        <v>366</v>
      </c>
      <c r="C36" s="349" t="s">
        <v>229</v>
      </c>
      <c r="D36" s="370">
        <f t="shared" ref="D36" si="5">12/115.6*15</f>
        <v>1.5570934256055364</v>
      </c>
      <c r="E36" s="341"/>
      <c r="F36" s="346"/>
      <c r="G36" s="373"/>
      <c r="H36" s="373"/>
      <c r="I36" s="365" t="s">
        <v>320</v>
      </c>
      <c r="J36" s="355"/>
      <c r="K36" s="373"/>
      <c r="L36" s="373"/>
      <c r="M36" s="373"/>
      <c r="N36" s="373"/>
      <c r="O36" s="373"/>
      <c r="P36" s="373"/>
      <c r="Q36" s="373"/>
      <c r="R36" s="373"/>
      <c r="S36" s="407"/>
      <c r="T36" s="484"/>
    </row>
    <row r="37" spans="1:20" s="403" customFormat="1" ht="58.5" customHeight="1">
      <c r="A37" s="356" t="s">
        <v>252</v>
      </c>
      <c r="B37" s="348" t="s">
        <v>489</v>
      </c>
      <c r="C37" s="349" t="s">
        <v>229</v>
      </c>
      <c r="D37" s="370">
        <f t="shared" ref="D37" si="6">15/16*2</f>
        <v>1.875</v>
      </c>
      <c r="E37" s="341"/>
      <c r="F37" s="346"/>
      <c r="G37" s="373"/>
      <c r="H37" s="373"/>
      <c r="I37" s="365" t="s">
        <v>320</v>
      </c>
      <c r="J37" s="355"/>
      <c r="K37" s="373"/>
      <c r="L37" s="373"/>
      <c r="M37" s="373"/>
      <c r="N37" s="373"/>
      <c r="O37" s="373"/>
      <c r="P37" s="373"/>
      <c r="Q37" s="373"/>
      <c r="R37" s="373"/>
      <c r="S37" s="407"/>
      <c r="T37" s="484"/>
    </row>
    <row r="38" spans="1:20" s="403" customFormat="1" ht="58.5" customHeight="1">
      <c r="A38" s="356" t="s">
        <v>246</v>
      </c>
      <c r="B38" s="348" t="s">
        <v>490</v>
      </c>
      <c r="C38" s="349" t="s">
        <v>229</v>
      </c>
      <c r="D38" s="370">
        <v>0.1</v>
      </c>
      <c r="E38" s="343"/>
      <c r="F38" s="346"/>
      <c r="G38" s="355"/>
      <c r="H38" s="373"/>
      <c r="I38" s="373"/>
      <c r="J38" s="373"/>
      <c r="K38" s="373"/>
      <c r="L38" s="373"/>
      <c r="M38" s="373"/>
      <c r="N38" s="373"/>
      <c r="O38" s="373"/>
      <c r="P38" s="373"/>
      <c r="Q38" s="373"/>
      <c r="R38" s="373"/>
      <c r="S38" s="407"/>
      <c r="T38" s="484"/>
    </row>
    <row r="39" spans="1:20" s="251" customFormat="1">
      <c r="A39" s="356" t="s">
        <v>267</v>
      </c>
      <c r="B39" s="348" t="s">
        <v>230</v>
      </c>
      <c r="C39" s="349"/>
      <c r="D39" s="354"/>
      <c r="E39" s="341"/>
      <c r="F39" s="346"/>
      <c r="G39" s="374"/>
      <c r="H39" s="374"/>
      <c r="I39" s="374"/>
      <c r="J39" s="374"/>
      <c r="K39" s="374"/>
      <c r="L39" s="374"/>
      <c r="M39" s="374"/>
      <c r="N39" s="374"/>
      <c r="O39" s="374"/>
      <c r="P39" s="374"/>
      <c r="Q39" s="374"/>
      <c r="R39" s="374"/>
      <c r="S39" s="376"/>
      <c r="T39" s="484"/>
    </row>
    <row r="40" spans="1:20" s="251" customFormat="1" ht="89.25" customHeight="1">
      <c r="A40" s="361" t="s">
        <v>420</v>
      </c>
      <c r="B40" s="362" t="s">
        <v>594</v>
      </c>
      <c r="C40" s="349" t="s">
        <v>229</v>
      </c>
      <c r="D40" s="375">
        <v>86</v>
      </c>
      <c r="E40" s="341"/>
      <c r="F40" s="346"/>
      <c r="G40" s="374"/>
      <c r="H40" s="374"/>
      <c r="I40" s="355"/>
      <c r="J40" s="355"/>
      <c r="K40" s="374"/>
      <c r="L40" s="374"/>
      <c r="M40" s="374"/>
      <c r="N40" s="374"/>
      <c r="O40" s="374"/>
      <c r="P40" s="374"/>
      <c r="Q40" s="374"/>
      <c r="R40" s="374"/>
      <c r="S40" s="376"/>
      <c r="T40" s="484"/>
    </row>
    <row r="41" spans="1:20" s="251" customFormat="1" ht="84.75" customHeight="1">
      <c r="A41" s="361" t="s">
        <v>421</v>
      </c>
      <c r="B41" s="362" t="s">
        <v>595</v>
      </c>
      <c r="C41" s="349" t="s">
        <v>229</v>
      </c>
      <c r="D41" s="375">
        <v>41</v>
      </c>
      <c r="E41" s="341"/>
      <c r="F41" s="346"/>
      <c r="G41" s="374"/>
      <c r="H41" s="374"/>
      <c r="I41" s="374"/>
      <c r="J41" s="355"/>
      <c r="K41" s="365"/>
      <c r="L41" s="374"/>
      <c r="M41" s="374"/>
      <c r="N41" s="374"/>
      <c r="O41" s="374"/>
      <c r="P41" s="374"/>
      <c r="Q41" s="374"/>
      <c r="R41" s="374"/>
      <c r="S41" s="376"/>
      <c r="T41" s="484"/>
    </row>
    <row r="42" spans="1:20" s="251" customFormat="1" ht="88.5" customHeight="1">
      <c r="A42" s="361" t="s">
        <v>422</v>
      </c>
      <c r="B42" s="362" t="s">
        <v>596</v>
      </c>
      <c r="C42" s="349" t="s">
        <v>229</v>
      </c>
      <c r="D42" s="354">
        <v>7.8</v>
      </c>
      <c r="E42" s="341"/>
      <c r="F42" s="346"/>
      <c r="G42" s="374"/>
      <c r="H42" s="374"/>
      <c r="I42" s="374"/>
      <c r="J42" s="355"/>
      <c r="K42" s="365" t="s">
        <v>330</v>
      </c>
      <c r="L42" s="374"/>
      <c r="M42" s="374"/>
      <c r="N42" s="374"/>
      <c r="O42" s="374"/>
      <c r="P42" s="374"/>
      <c r="Q42" s="374"/>
      <c r="R42" s="374"/>
      <c r="S42" s="376"/>
      <c r="T42" s="484"/>
    </row>
    <row r="43" spans="1:20" s="251" customFormat="1" ht="93.75" customHeight="1">
      <c r="A43" s="361" t="s">
        <v>423</v>
      </c>
      <c r="B43" s="364" t="s">
        <v>597</v>
      </c>
      <c r="C43" s="349" t="s">
        <v>229</v>
      </c>
      <c r="D43" s="354">
        <f>1*3*0.7</f>
        <v>2.0999999999999996</v>
      </c>
      <c r="E43" s="341"/>
      <c r="F43" s="346"/>
      <c r="G43" s="374"/>
      <c r="H43" s="369" t="s">
        <v>338</v>
      </c>
      <c r="I43" s="374"/>
      <c r="J43" s="374"/>
      <c r="K43" s="374"/>
      <c r="L43" s="374"/>
      <c r="M43" s="374"/>
      <c r="N43" s="374"/>
      <c r="O43" s="374"/>
      <c r="P43" s="374"/>
      <c r="Q43" s="374"/>
      <c r="R43" s="374"/>
      <c r="S43" s="376"/>
      <c r="T43" s="484"/>
    </row>
    <row r="44" spans="1:20" s="251" customFormat="1" ht="87.75" customHeight="1">
      <c r="A44" s="361" t="s">
        <v>424</v>
      </c>
      <c r="B44" s="364" t="s">
        <v>598</v>
      </c>
      <c r="C44" s="349" t="s">
        <v>229</v>
      </c>
      <c r="D44" s="354">
        <v>1.6</v>
      </c>
      <c r="E44" s="341"/>
      <c r="F44" s="346"/>
      <c r="G44" s="374"/>
      <c r="H44" s="374"/>
      <c r="I44" s="374"/>
      <c r="J44" s="369" t="s">
        <v>337</v>
      </c>
      <c r="K44" s="369" t="s">
        <v>330</v>
      </c>
      <c r="L44" s="374"/>
      <c r="M44" s="374"/>
      <c r="N44" s="408"/>
      <c r="O44" s="374"/>
      <c r="P44" s="374"/>
      <c r="Q44" s="374"/>
      <c r="R44" s="374"/>
      <c r="S44" s="376"/>
      <c r="T44" s="484"/>
    </row>
    <row r="45" spans="1:20" s="251" customFormat="1" ht="30.75" customHeight="1">
      <c r="A45" s="361" t="s">
        <v>425</v>
      </c>
      <c r="B45" s="364" t="s">
        <v>599</v>
      </c>
      <c r="C45" s="349" t="s">
        <v>229</v>
      </c>
      <c r="D45" s="354">
        <v>15.6</v>
      </c>
      <c r="E45" s="341"/>
      <c r="F45" s="346"/>
      <c r="G45" s="374"/>
      <c r="H45" s="374"/>
      <c r="I45" s="374"/>
      <c r="J45" s="355"/>
      <c r="K45" s="355"/>
      <c r="L45" s="355"/>
      <c r="M45" s="374"/>
      <c r="N45" s="408"/>
      <c r="O45" s="374"/>
      <c r="P45" s="374"/>
      <c r="Q45" s="374"/>
      <c r="R45" s="374"/>
      <c r="S45" s="376"/>
      <c r="T45" s="484"/>
    </row>
    <row r="46" spans="1:20" s="251" customFormat="1" ht="30" customHeight="1">
      <c r="A46" s="361" t="s">
        <v>428</v>
      </c>
      <c r="B46" s="364" t="s">
        <v>600</v>
      </c>
      <c r="C46" s="349" t="s">
        <v>229</v>
      </c>
      <c r="D46" s="377">
        <f t="shared" ref="D46" si="7">5/115.6*15</f>
        <v>0.6487889273356402</v>
      </c>
      <c r="E46" s="341"/>
      <c r="F46" s="346"/>
      <c r="G46" s="374"/>
      <c r="H46" s="373"/>
      <c r="I46" s="374"/>
      <c r="J46" s="355"/>
      <c r="K46" s="355"/>
      <c r="L46" s="355"/>
      <c r="M46" s="374"/>
      <c r="N46" s="374"/>
      <c r="O46" s="374"/>
      <c r="P46" s="374"/>
      <c r="Q46" s="374"/>
      <c r="R46" s="374"/>
      <c r="S46" s="376"/>
      <c r="T46" s="484"/>
    </row>
    <row r="47" spans="1:20" s="251" customFormat="1" ht="47.25" customHeight="1">
      <c r="A47" s="356" t="s">
        <v>387</v>
      </c>
      <c r="B47" s="378" t="s">
        <v>442</v>
      </c>
      <c r="C47" s="349" t="s">
        <v>228</v>
      </c>
      <c r="D47" s="354">
        <v>2</v>
      </c>
      <c r="E47" s="341"/>
      <c r="F47" s="346"/>
      <c r="G47" s="346"/>
      <c r="H47" s="374"/>
      <c r="I47" s="374"/>
      <c r="J47" s="374"/>
      <c r="K47" s="374"/>
      <c r="L47" s="369" t="s">
        <v>340</v>
      </c>
      <c r="M47" s="374"/>
      <c r="N47" s="374"/>
      <c r="O47" s="374"/>
      <c r="P47" s="374"/>
      <c r="Q47" s="374"/>
      <c r="R47" s="374"/>
      <c r="S47" s="376"/>
      <c r="T47" s="484"/>
    </row>
    <row r="48" spans="1:20" s="251" customFormat="1" ht="52">
      <c r="A48" s="356" t="s">
        <v>244</v>
      </c>
      <c r="B48" s="327" t="s">
        <v>625</v>
      </c>
      <c r="C48" s="349" t="s">
        <v>228</v>
      </c>
      <c r="D48" s="367">
        <f>48+3</f>
        <v>51</v>
      </c>
      <c r="E48" s="341"/>
      <c r="F48" s="346"/>
      <c r="G48" s="346"/>
      <c r="H48" s="374"/>
      <c r="I48" s="374"/>
      <c r="J48" s="355"/>
      <c r="K48" s="355"/>
      <c r="L48" s="374"/>
      <c r="M48" s="374"/>
      <c r="N48" s="374"/>
      <c r="O48" s="374"/>
      <c r="P48" s="374"/>
      <c r="Q48" s="374"/>
      <c r="R48" s="374"/>
      <c r="S48" s="376"/>
      <c r="T48" s="484"/>
    </row>
    <row r="49" spans="1:20" s="251" customFormat="1" ht="69.75" customHeight="1">
      <c r="A49" s="356" t="s">
        <v>231</v>
      </c>
      <c r="B49" s="378" t="s">
        <v>457</v>
      </c>
      <c r="C49" s="349" t="s">
        <v>257</v>
      </c>
      <c r="D49" s="358">
        <v>1</v>
      </c>
      <c r="E49" s="341"/>
      <c r="F49" s="346"/>
      <c r="G49" s="346"/>
      <c r="H49" s="379"/>
      <c r="I49" s="374"/>
      <c r="J49" s="374"/>
      <c r="K49" s="374"/>
      <c r="L49" s="374"/>
      <c r="M49" s="374"/>
      <c r="N49" s="374"/>
      <c r="O49" s="374"/>
      <c r="P49" s="369" t="s">
        <v>342</v>
      </c>
      <c r="Q49" s="374"/>
      <c r="R49" s="374"/>
      <c r="S49" s="376"/>
      <c r="T49" s="484"/>
    </row>
    <row r="50" spans="1:20" s="251" customFormat="1" ht="69.75" customHeight="1">
      <c r="A50" s="356" t="s">
        <v>232</v>
      </c>
      <c r="B50" s="378" t="s">
        <v>458</v>
      </c>
      <c r="C50" s="349" t="s">
        <v>257</v>
      </c>
      <c r="D50" s="358">
        <v>1</v>
      </c>
      <c r="E50" s="341"/>
      <c r="F50" s="346"/>
      <c r="G50" s="346"/>
      <c r="H50" s="374"/>
      <c r="I50" s="374"/>
      <c r="J50" s="374"/>
      <c r="K50" s="374"/>
      <c r="L50" s="374"/>
      <c r="M50" s="374"/>
      <c r="N50" s="374"/>
      <c r="O50" s="374"/>
      <c r="P50" s="369" t="s">
        <v>342</v>
      </c>
      <c r="Q50" s="374"/>
      <c r="R50" s="374"/>
      <c r="S50" s="376"/>
      <c r="T50" s="484"/>
    </row>
    <row r="51" spans="1:20" s="251" customFormat="1" ht="95.25" customHeight="1">
      <c r="A51" s="356" t="s">
        <v>233</v>
      </c>
      <c r="B51" s="378" t="s">
        <v>459</v>
      </c>
      <c r="C51" s="349" t="s">
        <v>257</v>
      </c>
      <c r="D51" s="358">
        <v>1</v>
      </c>
      <c r="E51" s="341"/>
      <c r="F51" s="346"/>
      <c r="G51" s="346"/>
      <c r="H51" s="374"/>
      <c r="I51" s="374"/>
      <c r="J51" s="374"/>
      <c r="K51" s="374"/>
      <c r="L51" s="374"/>
      <c r="M51" s="374"/>
      <c r="N51" s="374"/>
      <c r="O51" s="374"/>
      <c r="P51" s="369" t="s">
        <v>342</v>
      </c>
      <c r="Q51" s="374"/>
      <c r="R51" s="374"/>
      <c r="S51" s="376"/>
      <c r="T51" s="484"/>
    </row>
    <row r="52" spans="1:20" s="251" customFormat="1" ht="72.75" customHeight="1">
      <c r="A52" s="356" t="s">
        <v>234</v>
      </c>
      <c r="B52" s="378" t="s">
        <v>446</v>
      </c>
      <c r="C52" s="349" t="s">
        <v>257</v>
      </c>
      <c r="D52" s="358">
        <v>1</v>
      </c>
      <c r="E52" s="341"/>
      <c r="F52" s="346"/>
      <c r="G52" s="346"/>
      <c r="H52" s="374"/>
      <c r="I52" s="374"/>
      <c r="J52" s="374"/>
      <c r="K52" s="374"/>
      <c r="L52" s="374"/>
      <c r="M52" s="374"/>
      <c r="N52" s="374"/>
      <c r="O52" s="374"/>
      <c r="P52" s="369" t="s">
        <v>347</v>
      </c>
      <c r="Q52" s="374"/>
      <c r="R52" s="374"/>
      <c r="S52" s="376"/>
      <c r="T52" s="484"/>
    </row>
    <row r="53" spans="1:20" s="251" customFormat="1" ht="35.25" customHeight="1">
      <c r="A53" s="356" t="s">
        <v>268</v>
      </c>
      <c r="B53" s="380" t="s">
        <v>499</v>
      </c>
      <c r="C53" s="349" t="s">
        <v>264</v>
      </c>
      <c r="D53" s="354">
        <v>2270</v>
      </c>
      <c r="E53" s="341"/>
      <c r="F53" s="369" t="s">
        <v>346</v>
      </c>
      <c r="G53" s="355"/>
      <c r="H53" s="379"/>
      <c r="I53" s="374"/>
      <c r="J53" s="374"/>
      <c r="K53" s="374"/>
      <c r="L53" s="374"/>
      <c r="M53" s="374"/>
      <c r="N53" s="374"/>
      <c r="O53" s="374"/>
      <c r="P53" s="374"/>
      <c r="Q53" s="374"/>
      <c r="R53" s="374"/>
      <c r="S53" s="376"/>
      <c r="T53" s="484"/>
    </row>
    <row r="54" spans="1:20" s="251" customFormat="1" ht="39.75" customHeight="1">
      <c r="A54" s="356" t="s">
        <v>269</v>
      </c>
      <c r="B54" s="380" t="s">
        <v>601</v>
      </c>
      <c r="C54" s="349" t="s">
        <v>242</v>
      </c>
      <c r="D54" s="255">
        <v>1</v>
      </c>
      <c r="E54" s="341"/>
      <c r="F54" s="346"/>
      <c r="G54" s="346"/>
      <c r="H54" s="374"/>
      <c r="I54" s="374"/>
      <c r="J54" s="374"/>
      <c r="K54" s="374"/>
      <c r="L54" s="374"/>
      <c r="M54" s="374"/>
      <c r="N54" s="374"/>
      <c r="O54" s="374"/>
      <c r="P54" s="369" t="s">
        <v>334</v>
      </c>
      <c r="Q54" s="369" t="s">
        <v>322</v>
      </c>
      <c r="R54" s="374"/>
      <c r="S54" s="376"/>
      <c r="T54" s="484"/>
    </row>
    <row r="55" spans="1:20" s="251" customFormat="1" ht="53.25" customHeight="1">
      <c r="A55" s="356" t="s">
        <v>235</v>
      </c>
      <c r="B55" s="380" t="s">
        <v>501</v>
      </c>
      <c r="C55" s="349" t="s">
        <v>278</v>
      </c>
      <c r="D55" s="354">
        <v>1000</v>
      </c>
      <c r="E55" s="341"/>
      <c r="F55" s="346"/>
      <c r="G55" s="346"/>
      <c r="H55" s="381"/>
      <c r="I55" s="374"/>
      <c r="J55" s="374"/>
      <c r="K55" s="374"/>
      <c r="L55" s="374"/>
      <c r="M55" s="374"/>
      <c r="N55" s="374"/>
      <c r="O55" s="374"/>
      <c r="P55" s="369"/>
      <c r="Q55" s="369"/>
      <c r="R55" s="369" t="s">
        <v>335</v>
      </c>
      <c r="S55" s="376"/>
      <c r="T55" s="484"/>
    </row>
    <row r="56" spans="1:20" s="251" customFormat="1" ht="78" customHeight="1">
      <c r="A56" s="356" t="s">
        <v>236</v>
      </c>
      <c r="B56" s="378" t="s">
        <v>296</v>
      </c>
      <c r="C56" s="349" t="s">
        <v>257</v>
      </c>
      <c r="D56" s="354">
        <v>0.3</v>
      </c>
      <c r="E56" s="341"/>
      <c r="F56" s="346"/>
      <c r="G56" s="346"/>
      <c r="H56" s="381"/>
      <c r="I56" s="374"/>
      <c r="J56" s="374"/>
      <c r="K56" s="374"/>
      <c r="L56" s="374"/>
      <c r="M56" s="355"/>
      <c r="N56" s="355"/>
      <c r="O56" s="355"/>
      <c r="P56" s="355"/>
      <c r="Q56" s="355"/>
      <c r="R56" s="355"/>
      <c r="S56" s="382"/>
      <c r="T56" s="484"/>
    </row>
    <row r="57" spans="1:20" s="251" customFormat="1" ht="99" customHeight="1" thickBot="1">
      <c r="A57" s="356" t="s">
        <v>392</v>
      </c>
      <c r="B57" s="348" t="s">
        <v>439</v>
      </c>
      <c r="C57" s="349" t="s">
        <v>257</v>
      </c>
      <c r="D57" s="354">
        <v>0.13</v>
      </c>
      <c r="E57" s="341"/>
      <c r="F57" s="346"/>
      <c r="G57" s="355"/>
      <c r="H57" s="355"/>
      <c r="I57" s="374"/>
      <c r="J57" s="374"/>
      <c r="K57" s="374"/>
      <c r="L57" s="374"/>
      <c r="M57" s="374"/>
      <c r="N57" s="374"/>
      <c r="O57" s="374"/>
      <c r="P57" s="374"/>
      <c r="Q57" s="374"/>
      <c r="R57" s="374"/>
      <c r="S57" s="376"/>
      <c r="T57" s="484"/>
    </row>
    <row r="58" spans="1:20" s="251" customFormat="1" ht="16" thickBot="1">
      <c r="A58" s="560"/>
      <c r="B58" s="561"/>
      <c r="C58" s="561"/>
      <c r="D58" s="561"/>
      <c r="E58" s="308"/>
      <c r="F58" s="308"/>
      <c r="G58" s="308"/>
      <c r="H58" s="309"/>
      <c r="I58" s="310"/>
      <c r="J58" s="310"/>
      <c r="K58" s="310"/>
      <c r="L58" s="310"/>
      <c r="M58" s="310"/>
      <c r="N58" s="310"/>
      <c r="O58" s="310"/>
      <c r="P58" s="310"/>
      <c r="Q58" s="310"/>
      <c r="R58" s="310"/>
      <c r="S58" s="383"/>
      <c r="T58" s="484"/>
    </row>
    <row r="59" spans="1:20" s="251" customFormat="1" ht="50.25" customHeight="1" thickBot="1">
      <c r="A59" s="533" t="s">
        <v>219</v>
      </c>
      <c r="B59" s="535" t="s">
        <v>220</v>
      </c>
      <c r="C59" s="537" t="s">
        <v>239</v>
      </c>
      <c r="D59" s="538"/>
      <c r="E59" s="540"/>
      <c r="F59" s="540"/>
      <c r="G59" s="540"/>
      <c r="H59" s="540"/>
      <c r="I59" s="540"/>
      <c r="J59" s="540"/>
      <c r="K59" s="540"/>
      <c r="L59" s="540"/>
      <c r="M59" s="540"/>
      <c r="N59" s="540"/>
      <c r="O59" s="540"/>
      <c r="P59" s="540"/>
      <c r="Q59" s="540"/>
      <c r="R59" s="540"/>
      <c r="S59" s="590"/>
      <c r="T59" s="484"/>
    </row>
    <row r="60" spans="1:20" s="251" customFormat="1" ht="27.65" customHeight="1">
      <c r="A60" s="534"/>
      <c r="B60" s="536"/>
      <c r="C60" s="591" t="s">
        <v>221</v>
      </c>
      <c r="D60" s="592" t="s">
        <v>222</v>
      </c>
      <c r="E60" s="531" t="s">
        <v>300</v>
      </c>
      <c r="F60" s="545" t="s">
        <v>301</v>
      </c>
      <c r="G60" s="531" t="s">
        <v>302</v>
      </c>
      <c r="H60" s="531" t="s">
        <v>303</v>
      </c>
      <c r="I60" s="531" t="s">
        <v>304</v>
      </c>
      <c r="J60" s="531" t="s">
        <v>305</v>
      </c>
      <c r="K60" s="531" t="s">
        <v>306</v>
      </c>
      <c r="L60" s="531" t="s">
        <v>307</v>
      </c>
      <c r="M60" s="531" t="s">
        <v>308</v>
      </c>
      <c r="N60" s="531" t="s">
        <v>309</v>
      </c>
      <c r="O60" s="557" t="s">
        <v>310</v>
      </c>
      <c r="P60" s="531" t="s">
        <v>311</v>
      </c>
      <c r="Q60" s="531" t="s">
        <v>312</v>
      </c>
      <c r="R60" s="531" t="s">
        <v>313</v>
      </c>
      <c r="S60" s="588" t="s">
        <v>314</v>
      </c>
      <c r="T60" s="484"/>
    </row>
    <row r="61" spans="1:20" s="251" customFormat="1" ht="16" thickBot="1">
      <c r="A61" s="593" t="s">
        <v>315</v>
      </c>
      <c r="B61" s="594"/>
      <c r="C61" s="591"/>
      <c r="D61" s="592"/>
      <c r="E61" s="532"/>
      <c r="F61" s="546"/>
      <c r="G61" s="532"/>
      <c r="H61" s="532"/>
      <c r="I61" s="532"/>
      <c r="J61" s="532"/>
      <c r="K61" s="532"/>
      <c r="L61" s="532"/>
      <c r="M61" s="532"/>
      <c r="N61" s="532"/>
      <c r="O61" s="558"/>
      <c r="P61" s="532"/>
      <c r="Q61" s="532"/>
      <c r="R61" s="532"/>
      <c r="S61" s="589"/>
      <c r="T61" s="484"/>
    </row>
    <row r="62" spans="1:20" s="251" customFormat="1">
      <c r="A62" s="384" t="s">
        <v>240</v>
      </c>
      <c r="B62" s="385" t="s">
        <v>350</v>
      </c>
      <c r="C62" s="386" t="s">
        <v>225</v>
      </c>
      <c r="D62" s="354">
        <v>0.13</v>
      </c>
      <c r="E62" s="346"/>
      <c r="F62" s="346"/>
      <c r="G62" s="346"/>
      <c r="H62" s="374"/>
      <c r="I62" s="374"/>
      <c r="J62" s="374"/>
      <c r="K62" s="374"/>
      <c r="L62" s="374"/>
      <c r="M62" s="374"/>
      <c r="N62" s="374"/>
      <c r="O62" s="374"/>
      <c r="P62" s="365" t="s">
        <v>334</v>
      </c>
      <c r="Q62" s="355"/>
      <c r="R62" s="374"/>
      <c r="S62" s="376"/>
      <c r="T62" s="484"/>
    </row>
    <row r="63" spans="1:20" s="251" customFormat="1" ht="26">
      <c r="A63" s="384" t="s">
        <v>241</v>
      </c>
      <c r="B63" s="387" t="s">
        <v>355</v>
      </c>
      <c r="C63" s="386" t="s">
        <v>225</v>
      </c>
      <c r="D63" s="354">
        <v>0.13</v>
      </c>
      <c r="E63" s="355"/>
      <c r="F63" s="355"/>
      <c r="G63" s="355"/>
      <c r="H63" s="355"/>
      <c r="I63" s="355"/>
      <c r="J63" s="355"/>
      <c r="K63" s="355"/>
      <c r="L63" s="355"/>
      <c r="M63" s="355"/>
      <c r="N63" s="355"/>
      <c r="O63" s="355"/>
      <c r="P63" s="355"/>
      <c r="Q63" s="355"/>
      <c r="R63" s="355"/>
      <c r="S63" s="382"/>
      <c r="T63" s="484"/>
    </row>
    <row r="64" spans="1:20" ht="16" thickBot="1">
      <c r="A64" s="409"/>
      <c r="B64" s="351"/>
      <c r="C64" s="389"/>
      <c r="D64" s="388"/>
      <c r="E64" s="351"/>
      <c r="F64" s="351"/>
      <c r="G64" s="351"/>
      <c r="H64" s="351"/>
      <c r="I64" s="351"/>
      <c r="J64" s="351"/>
      <c r="K64" s="351"/>
      <c r="L64" s="351"/>
      <c r="M64" s="351"/>
      <c r="N64" s="351"/>
      <c r="O64" s="351"/>
      <c r="P64" s="351"/>
      <c r="Q64" s="351"/>
      <c r="R64" s="351"/>
      <c r="S64" s="352"/>
      <c r="T64" s="484"/>
    </row>
    <row r="65" spans="1:261" ht="16" thickBot="1">
      <c r="A65" s="563" t="s">
        <v>376</v>
      </c>
      <c r="B65" s="564"/>
      <c r="C65" s="564"/>
      <c r="D65" s="564"/>
      <c r="E65" s="564"/>
      <c r="F65" s="564"/>
      <c r="G65" s="564"/>
      <c r="H65" s="564"/>
      <c r="I65" s="564"/>
      <c r="J65" s="564"/>
      <c r="K65" s="564"/>
      <c r="L65" s="564"/>
      <c r="M65" s="564"/>
      <c r="N65" s="564"/>
      <c r="O65" s="564"/>
      <c r="P65" s="564"/>
      <c r="Q65" s="564"/>
      <c r="R65" s="564"/>
      <c r="S65" s="565"/>
      <c r="T65" s="484"/>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c r="FJ65" s="251"/>
      <c r="FK65" s="251"/>
      <c r="FL65" s="251"/>
      <c r="FM65" s="251"/>
      <c r="FN65" s="251"/>
      <c r="FO65" s="251"/>
      <c r="FP65" s="251"/>
      <c r="FQ65" s="251"/>
      <c r="FR65" s="251"/>
      <c r="FS65" s="251"/>
      <c r="FT65" s="251"/>
      <c r="FU65" s="251"/>
      <c r="FV65" s="251"/>
      <c r="FW65" s="251"/>
      <c r="FX65" s="251"/>
      <c r="FY65" s="251"/>
      <c r="FZ65" s="251"/>
      <c r="GA65" s="251"/>
      <c r="GB65" s="251"/>
      <c r="GC65" s="251"/>
      <c r="GD65" s="251"/>
      <c r="GE65" s="251"/>
      <c r="GF65" s="251"/>
      <c r="GG65" s="251"/>
      <c r="GH65" s="251"/>
      <c r="GI65" s="251"/>
      <c r="GJ65" s="251"/>
      <c r="GK65" s="251"/>
      <c r="GL65" s="251"/>
      <c r="GM65" s="251"/>
      <c r="GN65" s="251"/>
      <c r="GO65" s="251"/>
      <c r="GP65" s="251"/>
      <c r="GQ65" s="251"/>
      <c r="GR65" s="251"/>
      <c r="GS65" s="251"/>
      <c r="GT65" s="251"/>
      <c r="GU65" s="251"/>
      <c r="GV65" s="251"/>
      <c r="GW65" s="251"/>
      <c r="GX65" s="251"/>
      <c r="GY65" s="251"/>
      <c r="GZ65" s="251"/>
      <c r="HA65" s="251"/>
      <c r="HB65" s="251"/>
      <c r="HC65" s="251"/>
      <c r="HD65" s="251"/>
      <c r="HE65" s="251"/>
      <c r="HF65" s="251"/>
      <c r="HG65" s="251"/>
      <c r="HH65" s="251"/>
      <c r="HI65" s="251"/>
      <c r="HJ65" s="251"/>
      <c r="HK65" s="251"/>
      <c r="HL65" s="251"/>
      <c r="HM65" s="251"/>
      <c r="HN65" s="251"/>
      <c r="HO65" s="251"/>
      <c r="HP65" s="251"/>
      <c r="HQ65" s="251"/>
      <c r="HR65" s="251"/>
      <c r="HS65" s="251"/>
      <c r="HT65" s="251"/>
      <c r="HU65" s="251"/>
      <c r="HV65" s="251"/>
      <c r="HW65" s="251"/>
      <c r="HX65" s="251"/>
      <c r="HY65" s="251"/>
      <c r="HZ65" s="251"/>
      <c r="IA65" s="251"/>
      <c r="IB65" s="251"/>
      <c r="IC65" s="251"/>
      <c r="ID65" s="251"/>
      <c r="IE65" s="251"/>
      <c r="IF65" s="251"/>
      <c r="IG65" s="251"/>
      <c r="IH65" s="251"/>
      <c r="II65" s="251"/>
      <c r="IJ65" s="251"/>
      <c r="IK65" s="251"/>
      <c r="IL65" s="251"/>
      <c r="IM65" s="251"/>
      <c r="IN65" s="251"/>
      <c r="IO65" s="251"/>
      <c r="IP65" s="251"/>
      <c r="IQ65" s="251"/>
      <c r="IR65" s="251"/>
      <c r="IS65" s="251"/>
      <c r="IT65" s="251"/>
      <c r="IU65" s="251"/>
      <c r="IV65" s="251"/>
      <c r="IW65" s="251"/>
      <c r="IX65" s="251"/>
      <c r="IY65" s="251"/>
      <c r="IZ65" s="251"/>
      <c r="JA65" s="251"/>
    </row>
    <row r="66" spans="1:261" s="401" customFormat="1" ht="42" customHeight="1" thickBot="1">
      <c r="A66" s="533" t="s">
        <v>219</v>
      </c>
      <c r="B66" s="535" t="s">
        <v>220</v>
      </c>
      <c r="C66" s="549" t="s">
        <v>245</v>
      </c>
      <c r="D66" s="550"/>
      <c r="E66" s="552"/>
      <c r="F66" s="552"/>
      <c r="G66" s="552"/>
      <c r="H66" s="552"/>
      <c r="I66" s="552"/>
      <c r="J66" s="552"/>
      <c r="K66" s="552"/>
      <c r="L66" s="552"/>
      <c r="M66" s="552"/>
      <c r="N66" s="552"/>
      <c r="O66" s="552"/>
      <c r="P66" s="552"/>
      <c r="Q66" s="552"/>
      <c r="R66" s="552"/>
      <c r="S66" s="582"/>
      <c r="T66" s="484"/>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c r="GD66" s="400"/>
      <c r="GE66" s="400"/>
      <c r="GF66" s="400"/>
      <c r="GG66" s="400"/>
      <c r="GH66" s="400"/>
      <c r="GI66" s="400"/>
      <c r="GJ66" s="400"/>
      <c r="GK66" s="400"/>
      <c r="GL66" s="400"/>
      <c r="GM66" s="400"/>
      <c r="GN66" s="400"/>
      <c r="GO66" s="400"/>
      <c r="GP66" s="400"/>
      <c r="GQ66" s="400"/>
      <c r="GR66" s="400"/>
      <c r="GS66" s="400"/>
      <c r="GT66" s="400"/>
      <c r="GU66" s="400"/>
      <c r="GV66" s="400"/>
      <c r="GW66" s="400"/>
      <c r="GX66" s="400"/>
      <c r="GY66" s="400"/>
      <c r="GZ66" s="400"/>
      <c r="HA66" s="400"/>
      <c r="HB66" s="400"/>
      <c r="HC66" s="400"/>
      <c r="HD66" s="400"/>
      <c r="HE66" s="400"/>
      <c r="HF66" s="400"/>
      <c r="HG66" s="400"/>
      <c r="HH66" s="400"/>
      <c r="HI66" s="400"/>
      <c r="HJ66" s="400"/>
      <c r="HK66" s="400"/>
      <c r="HL66" s="400"/>
      <c r="HM66" s="400"/>
      <c r="HN66" s="400"/>
      <c r="HO66" s="400"/>
      <c r="HP66" s="400"/>
      <c r="HQ66" s="400"/>
      <c r="HR66" s="400"/>
      <c r="HS66" s="400"/>
      <c r="HT66" s="400"/>
      <c r="HU66" s="400"/>
      <c r="HV66" s="400"/>
      <c r="HW66" s="400"/>
      <c r="HX66" s="400"/>
      <c r="HY66" s="400"/>
      <c r="HZ66" s="400"/>
      <c r="IA66" s="400"/>
      <c r="IB66" s="400"/>
      <c r="IC66" s="400"/>
      <c r="ID66" s="400"/>
      <c r="IE66" s="400"/>
      <c r="IF66" s="400"/>
      <c r="IG66" s="400"/>
      <c r="IH66" s="400"/>
      <c r="II66" s="400"/>
      <c r="IJ66" s="400"/>
      <c r="IK66" s="400"/>
      <c r="IL66" s="400"/>
      <c r="IM66" s="400"/>
      <c r="IN66" s="400"/>
      <c r="IO66" s="400"/>
      <c r="IP66" s="400"/>
      <c r="IQ66" s="400"/>
      <c r="IR66" s="400"/>
      <c r="IS66" s="400"/>
      <c r="IT66" s="400"/>
      <c r="IU66" s="400"/>
      <c r="IV66" s="400"/>
      <c r="IW66" s="400"/>
      <c r="IX66" s="400"/>
      <c r="IY66" s="400"/>
      <c r="IZ66" s="400"/>
      <c r="JA66" s="400"/>
    </row>
    <row r="67" spans="1:261" s="401" customFormat="1" ht="20" customHeight="1">
      <c r="A67" s="534"/>
      <c r="B67" s="536"/>
      <c r="C67" s="553" t="s">
        <v>221</v>
      </c>
      <c r="D67" s="555" t="s">
        <v>222</v>
      </c>
      <c r="E67" s="583" t="s">
        <v>300</v>
      </c>
      <c r="F67" s="531" t="s">
        <v>301</v>
      </c>
      <c r="G67" s="531" t="s">
        <v>302</v>
      </c>
      <c r="H67" s="531" t="s">
        <v>303</v>
      </c>
      <c r="I67" s="531" t="s">
        <v>304</v>
      </c>
      <c r="J67" s="531" t="s">
        <v>305</v>
      </c>
      <c r="K67" s="531" t="s">
        <v>306</v>
      </c>
      <c r="L67" s="531" t="s">
        <v>307</v>
      </c>
      <c r="M67" s="531" t="s">
        <v>308</v>
      </c>
      <c r="N67" s="531" t="s">
        <v>309</v>
      </c>
      <c r="O67" s="557" t="s">
        <v>310</v>
      </c>
      <c r="P67" s="531" t="s">
        <v>311</v>
      </c>
      <c r="Q67" s="531" t="s">
        <v>312</v>
      </c>
      <c r="R67" s="531" t="s">
        <v>313</v>
      </c>
      <c r="S67" s="588" t="s">
        <v>314</v>
      </c>
      <c r="T67" s="484"/>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c r="GD67" s="400"/>
      <c r="GE67" s="400"/>
      <c r="GF67" s="400"/>
      <c r="GG67" s="400"/>
      <c r="GH67" s="400"/>
      <c r="GI67" s="400"/>
      <c r="GJ67" s="400"/>
      <c r="GK67" s="400"/>
      <c r="GL67" s="400"/>
      <c r="GM67" s="400"/>
      <c r="GN67" s="400"/>
      <c r="GO67" s="400"/>
      <c r="GP67" s="400"/>
      <c r="GQ67" s="400"/>
      <c r="GR67" s="400"/>
      <c r="GS67" s="400"/>
      <c r="GT67" s="400"/>
      <c r="GU67" s="400"/>
      <c r="GV67" s="400"/>
      <c r="GW67" s="400"/>
      <c r="GX67" s="400"/>
      <c r="GY67" s="400"/>
      <c r="GZ67" s="400"/>
      <c r="HA67" s="400"/>
      <c r="HB67" s="400"/>
      <c r="HC67" s="400"/>
      <c r="HD67" s="400"/>
      <c r="HE67" s="400"/>
      <c r="HF67" s="400"/>
      <c r="HG67" s="400"/>
      <c r="HH67" s="400"/>
      <c r="HI67" s="400"/>
      <c r="HJ67" s="400"/>
      <c r="HK67" s="400"/>
      <c r="HL67" s="400"/>
      <c r="HM67" s="400"/>
      <c r="HN67" s="400"/>
      <c r="HO67" s="400"/>
      <c r="HP67" s="400"/>
      <c r="HQ67" s="400"/>
      <c r="HR67" s="400"/>
      <c r="HS67" s="400"/>
      <c r="HT67" s="400"/>
      <c r="HU67" s="400"/>
      <c r="HV67" s="400"/>
      <c r="HW67" s="400"/>
      <c r="HX67" s="400"/>
      <c r="HY67" s="400"/>
      <c r="HZ67" s="400"/>
      <c r="IA67" s="400"/>
      <c r="IB67" s="400"/>
      <c r="IC67" s="400"/>
      <c r="ID67" s="400"/>
      <c r="IE67" s="400"/>
      <c r="IF67" s="400"/>
      <c r="IG67" s="400"/>
      <c r="IH67" s="400"/>
      <c r="II67" s="400"/>
      <c r="IJ67" s="400"/>
      <c r="IK67" s="400"/>
      <c r="IL67" s="400"/>
      <c r="IM67" s="400"/>
      <c r="IN67" s="400"/>
      <c r="IO67" s="400"/>
      <c r="IP67" s="400"/>
      <c r="IQ67" s="400"/>
      <c r="IR67" s="400"/>
      <c r="IS67" s="400"/>
      <c r="IT67" s="400"/>
      <c r="IU67" s="400"/>
      <c r="IV67" s="400"/>
      <c r="IW67" s="400"/>
      <c r="IX67" s="400"/>
      <c r="IY67" s="400"/>
      <c r="IZ67" s="400"/>
      <c r="JA67" s="400"/>
    </row>
    <row r="68" spans="1:261" s="401" customFormat="1" ht="17.399999999999999" customHeight="1" thickBot="1">
      <c r="A68" s="593" t="s">
        <v>223</v>
      </c>
      <c r="B68" s="594"/>
      <c r="C68" s="595"/>
      <c r="D68" s="596"/>
      <c r="E68" s="584"/>
      <c r="F68" s="532"/>
      <c r="G68" s="532"/>
      <c r="H68" s="532"/>
      <c r="I68" s="532"/>
      <c r="J68" s="532"/>
      <c r="K68" s="532"/>
      <c r="L68" s="532"/>
      <c r="M68" s="532"/>
      <c r="N68" s="532"/>
      <c r="O68" s="558"/>
      <c r="P68" s="532"/>
      <c r="Q68" s="532"/>
      <c r="R68" s="532"/>
      <c r="S68" s="589"/>
      <c r="T68" s="484"/>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c r="GD68" s="400"/>
      <c r="GE68" s="400"/>
      <c r="GF68" s="400"/>
      <c r="GG68" s="400"/>
      <c r="GH68" s="400"/>
      <c r="GI68" s="400"/>
      <c r="GJ68" s="400"/>
      <c r="GK68" s="400"/>
      <c r="GL68" s="400"/>
      <c r="GM68" s="400"/>
      <c r="GN68" s="400"/>
      <c r="GO68" s="400"/>
      <c r="GP68" s="400"/>
      <c r="GQ68" s="400"/>
      <c r="GR68" s="400"/>
      <c r="GS68" s="400"/>
      <c r="GT68" s="400"/>
      <c r="GU68" s="400"/>
      <c r="GV68" s="400"/>
      <c r="GW68" s="400"/>
      <c r="GX68" s="400"/>
      <c r="GY68" s="400"/>
      <c r="GZ68" s="400"/>
      <c r="HA68" s="400"/>
      <c r="HB68" s="400"/>
      <c r="HC68" s="400"/>
      <c r="HD68" s="400"/>
      <c r="HE68" s="400"/>
      <c r="HF68" s="400"/>
      <c r="HG68" s="400"/>
      <c r="HH68" s="400"/>
      <c r="HI68" s="400"/>
      <c r="HJ68" s="400"/>
      <c r="HK68" s="400"/>
      <c r="HL68" s="400"/>
      <c r="HM68" s="400"/>
      <c r="HN68" s="400"/>
      <c r="HO68" s="400"/>
      <c r="HP68" s="400"/>
      <c r="HQ68" s="400"/>
      <c r="HR68" s="400"/>
      <c r="HS68" s="400"/>
      <c r="HT68" s="400"/>
      <c r="HU68" s="400"/>
      <c r="HV68" s="400"/>
      <c r="HW68" s="400"/>
      <c r="HX68" s="400"/>
      <c r="HY68" s="400"/>
      <c r="HZ68" s="400"/>
      <c r="IA68" s="400"/>
      <c r="IB68" s="400"/>
      <c r="IC68" s="400"/>
      <c r="ID68" s="400"/>
      <c r="IE68" s="400"/>
      <c r="IF68" s="400"/>
      <c r="IG68" s="400"/>
      <c r="IH68" s="400"/>
      <c r="II68" s="400"/>
      <c r="IJ68" s="400"/>
      <c r="IK68" s="400"/>
      <c r="IL68" s="400"/>
      <c r="IM68" s="400"/>
      <c r="IN68" s="400"/>
      <c r="IO68" s="400"/>
      <c r="IP68" s="400"/>
      <c r="IQ68" s="400"/>
      <c r="IR68" s="400"/>
      <c r="IS68" s="400"/>
      <c r="IT68" s="400"/>
      <c r="IU68" s="400"/>
      <c r="IV68" s="400"/>
      <c r="IW68" s="400"/>
      <c r="IX68" s="400"/>
      <c r="IY68" s="400"/>
      <c r="IZ68" s="400"/>
      <c r="JA68" s="400"/>
    </row>
    <row r="69" spans="1:261" s="251" customFormat="1" ht="84" customHeight="1">
      <c r="A69" s="356" t="s">
        <v>240</v>
      </c>
      <c r="B69" s="380" t="s">
        <v>504</v>
      </c>
      <c r="C69" s="349" t="s">
        <v>226</v>
      </c>
      <c r="D69" s="354">
        <f>170/115.6*17</f>
        <v>25</v>
      </c>
      <c r="E69" s="341"/>
      <c r="F69" s="355"/>
      <c r="G69" s="355"/>
      <c r="H69" s="374"/>
      <c r="I69" s="374"/>
      <c r="J69" s="374"/>
      <c r="K69" s="374"/>
      <c r="L69" s="374"/>
      <c r="M69" s="374"/>
      <c r="N69" s="374"/>
      <c r="O69" s="374"/>
      <c r="P69" s="374"/>
      <c r="Q69" s="374"/>
      <c r="R69" s="374"/>
      <c r="S69" s="376"/>
      <c r="T69" s="484"/>
    </row>
    <row r="70" spans="1:261" s="251" customFormat="1" ht="73.5" customHeight="1">
      <c r="A70" s="356" t="s">
        <v>241</v>
      </c>
      <c r="B70" s="380" t="s">
        <v>505</v>
      </c>
      <c r="C70" s="349" t="s">
        <v>264</v>
      </c>
      <c r="D70" s="358">
        <v>3500</v>
      </c>
      <c r="E70" s="342"/>
      <c r="F70" s="355"/>
      <c r="G70" s="346"/>
      <c r="H70" s="374"/>
      <c r="I70" s="374"/>
      <c r="J70" s="374"/>
      <c r="K70" s="374"/>
      <c r="L70" s="374"/>
      <c r="M70" s="374"/>
      <c r="N70" s="374"/>
      <c r="O70" s="374"/>
      <c r="P70" s="374"/>
      <c r="Q70" s="374"/>
      <c r="R70" s="374"/>
      <c r="S70" s="376"/>
      <c r="T70" s="484"/>
    </row>
    <row r="71" spans="1:261" s="251" customFormat="1">
      <c r="A71" s="356" t="s">
        <v>247</v>
      </c>
      <c r="B71" s="348" t="s">
        <v>272</v>
      </c>
      <c r="C71" s="349"/>
      <c r="D71" s="354"/>
      <c r="E71" s="341"/>
      <c r="F71" s="360"/>
      <c r="G71" s="346"/>
      <c r="H71" s="374"/>
      <c r="I71" s="374"/>
      <c r="J71" s="374"/>
      <c r="K71" s="374"/>
      <c r="L71" s="374"/>
      <c r="M71" s="374"/>
      <c r="N71" s="374"/>
      <c r="O71" s="374"/>
      <c r="P71" s="374"/>
      <c r="Q71" s="374"/>
      <c r="R71" s="374"/>
      <c r="S71" s="376"/>
      <c r="T71" s="484"/>
    </row>
    <row r="72" spans="1:261" s="251" customFormat="1" ht="105.75" customHeight="1">
      <c r="A72" s="361" t="s">
        <v>410</v>
      </c>
      <c r="B72" s="362" t="s">
        <v>506</v>
      </c>
      <c r="C72" s="349" t="s">
        <v>228</v>
      </c>
      <c r="D72" s="358">
        <f>18*D74</f>
        <v>3276</v>
      </c>
      <c r="E72" s="341"/>
      <c r="F72" s="363"/>
      <c r="G72" s="355"/>
      <c r="H72" s="355"/>
      <c r="I72" s="374"/>
      <c r="J72" s="374"/>
      <c r="K72" s="374"/>
      <c r="L72" s="374"/>
      <c r="M72" s="374"/>
      <c r="N72" s="374"/>
      <c r="O72" s="374"/>
      <c r="P72" s="374"/>
      <c r="Q72" s="374"/>
      <c r="R72" s="374"/>
      <c r="S72" s="376"/>
      <c r="T72" s="484"/>
    </row>
    <row r="73" spans="1:261" s="251" customFormat="1" ht="107.25" customHeight="1">
      <c r="A73" s="361" t="s">
        <v>411</v>
      </c>
      <c r="B73" s="362" t="s">
        <v>602</v>
      </c>
      <c r="C73" s="349" t="s">
        <v>228</v>
      </c>
      <c r="D73" s="358">
        <f>16*D75</f>
        <v>11792</v>
      </c>
      <c r="E73" s="341"/>
      <c r="F73" s="363"/>
      <c r="G73" s="355"/>
      <c r="H73" s="355"/>
      <c r="I73" s="374"/>
      <c r="J73" s="374"/>
      <c r="K73" s="374"/>
      <c r="L73" s="374"/>
      <c r="M73" s="374"/>
      <c r="N73" s="374"/>
      <c r="O73" s="374"/>
      <c r="P73" s="374"/>
      <c r="Q73" s="374"/>
      <c r="R73" s="374"/>
      <c r="S73" s="376"/>
      <c r="T73" s="484"/>
    </row>
    <row r="74" spans="1:261" s="251" customFormat="1" ht="105" customHeight="1">
      <c r="A74" s="361" t="s">
        <v>412</v>
      </c>
      <c r="B74" s="362" t="s">
        <v>603</v>
      </c>
      <c r="C74" s="349" t="s">
        <v>228</v>
      </c>
      <c r="D74" s="358">
        <v>182</v>
      </c>
      <c r="E74" s="341"/>
      <c r="F74" s="346"/>
      <c r="G74" s="346"/>
      <c r="H74" s="346"/>
      <c r="I74" s="355"/>
      <c r="J74" s="355"/>
      <c r="K74" s="355"/>
      <c r="L74" s="374"/>
      <c r="M74" s="374"/>
      <c r="N74" s="374"/>
      <c r="O74" s="374"/>
      <c r="P74" s="374"/>
      <c r="Q74" s="374"/>
      <c r="R74" s="374"/>
      <c r="S74" s="376"/>
      <c r="T74" s="484"/>
    </row>
    <row r="75" spans="1:261" s="251" customFormat="1" ht="115.5" customHeight="1">
      <c r="A75" s="361" t="s">
        <v>413</v>
      </c>
      <c r="B75" s="362" t="s">
        <v>604</v>
      </c>
      <c r="C75" s="349" t="s">
        <v>228</v>
      </c>
      <c r="D75" s="358">
        <v>737</v>
      </c>
      <c r="E75" s="341"/>
      <c r="F75" s="346"/>
      <c r="G75" s="346"/>
      <c r="H75" s="346"/>
      <c r="I75" s="355"/>
      <c r="J75" s="355"/>
      <c r="K75" s="355"/>
      <c r="L75" s="374"/>
      <c r="M75" s="374"/>
      <c r="N75" s="374"/>
      <c r="O75" s="374"/>
      <c r="P75" s="374"/>
      <c r="Q75" s="374"/>
      <c r="R75" s="374"/>
      <c r="S75" s="376"/>
      <c r="T75" s="484"/>
    </row>
    <row r="76" spans="1:261" s="251" customFormat="1" ht="104">
      <c r="A76" s="361" t="s">
        <v>414</v>
      </c>
      <c r="B76" s="362" t="s">
        <v>620</v>
      </c>
      <c r="C76" s="349" t="s">
        <v>228</v>
      </c>
      <c r="D76" s="358">
        <f>10556+35376</f>
        <v>45932</v>
      </c>
      <c r="E76" s="341"/>
      <c r="F76" s="346"/>
      <c r="G76" s="346"/>
      <c r="H76" s="374"/>
      <c r="I76" s="365" t="s">
        <v>323</v>
      </c>
      <c r="J76" s="355"/>
      <c r="K76" s="355"/>
      <c r="L76" s="374"/>
      <c r="M76" s="374"/>
      <c r="N76" s="374"/>
      <c r="O76" s="374"/>
      <c r="P76" s="374"/>
      <c r="Q76" s="374"/>
      <c r="R76" s="374"/>
      <c r="S76" s="376"/>
      <c r="T76" s="484"/>
    </row>
    <row r="77" spans="1:261" s="251" customFormat="1" ht="39.75" customHeight="1">
      <c r="A77" s="356" t="s">
        <v>248</v>
      </c>
      <c r="B77" s="366" t="s">
        <v>261</v>
      </c>
      <c r="C77" s="406"/>
      <c r="D77" s="358"/>
      <c r="E77" s="341"/>
      <c r="F77" s="346"/>
      <c r="G77" s="346"/>
      <c r="H77" s="374"/>
      <c r="I77" s="374"/>
      <c r="J77" s="374"/>
      <c r="K77" s="374"/>
      <c r="L77" s="374"/>
      <c r="M77" s="374"/>
      <c r="N77" s="374"/>
      <c r="O77" s="374"/>
      <c r="P77" s="374"/>
      <c r="Q77" s="374"/>
      <c r="R77" s="374"/>
      <c r="S77" s="376"/>
      <c r="T77" s="484"/>
    </row>
    <row r="78" spans="1:261" s="251" customFormat="1" ht="115.5" customHeight="1">
      <c r="A78" s="361" t="s">
        <v>415</v>
      </c>
      <c r="B78" s="362" t="s">
        <v>510</v>
      </c>
      <c r="C78" s="349" t="s">
        <v>228</v>
      </c>
      <c r="D78" s="358">
        <v>2</v>
      </c>
      <c r="E78" s="341"/>
      <c r="F78" s="363"/>
      <c r="G78" s="365" t="s">
        <v>325</v>
      </c>
      <c r="H78" s="355"/>
      <c r="I78" s="374"/>
      <c r="J78" s="374"/>
      <c r="K78" s="374"/>
      <c r="L78" s="374"/>
      <c r="M78" s="374"/>
      <c r="N78" s="374"/>
      <c r="O78" s="374"/>
      <c r="P78" s="374"/>
      <c r="Q78" s="374"/>
      <c r="R78" s="374"/>
      <c r="S78" s="376"/>
      <c r="T78" s="484"/>
    </row>
    <row r="79" spans="1:261" s="251" customFormat="1" ht="87" customHeight="1" thickBot="1">
      <c r="A79" s="361" t="s">
        <v>416</v>
      </c>
      <c r="B79" s="362" t="s">
        <v>605</v>
      </c>
      <c r="C79" s="349" t="s">
        <v>228</v>
      </c>
      <c r="D79" s="367">
        <f>55+4</f>
        <v>59</v>
      </c>
      <c r="E79" s="341"/>
      <c r="F79" s="346"/>
      <c r="G79" s="355"/>
      <c r="H79" s="374"/>
      <c r="I79" s="374"/>
      <c r="J79" s="374"/>
      <c r="K79" s="374"/>
      <c r="L79" s="374"/>
      <c r="M79" s="374"/>
      <c r="N79" s="374"/>
      <c r="O79" s="374"/>
      <c r="P79" s="374"/>
      <c r="Q79" s="374"/>
      <c r="R79" s="374"/>
      <c r="S79" s="376"/>
      <c r="T79" s="484"/>
    </row>
    <row r="80" spans="1:261" s="251" customFormat="1" ht="18.75" customHeight="1">
      <c r="A80" s="356" t="s">
        <v>249</v>
      </c>
      <c r="B80" s="348" t="s">
        <v>277</v>
      </c>
      <c r="C80" s="406"/>
      <c r="D80" s="354"/>
      <c r="E80" s="341"/>
      <c r="F80" s="346"/>
      <c r="G80" s="346"/>
      <c r="H80" s="374"/>
      <c r="I80" s="374"/>
      <c r="J80" s="374"/>
      <c r="K80" s="374"/>
      <c r="L80" s="374"/>
      <c r="M80" s="374"/>
      <c r="N80" s="374"/>
      <c r="O80" s="374"/>
      <c r="P80" s="374"/>
      <c r="Q80" s="374"/>
      <c r="R80" s="374"/>
      <c r="S80" s="376"/>
      <c r="T80" s="455"/>
    </row>
    <row r="81" spans="1:20" s="251" customFormat="1" ht="74.25" customHeight="1">
      <c r="A81" s="361" t="s">
        <v>417</v>
      </c>
      <c r="B81" s="362" t="s">
        <v>460</v>
      </c>
      <c r="C81" s="349" t="s">
        <v>228</v>
      </c>
      <c r="D81" s="354">
        <v>2</v>
      </c>
      <c r="E81" s="341"/>
      <c r="F81" s="360"/>
      <c r="G81" s="346"/>
      <c r="H81" s="374"/>
      <c r="I81" s="374"/>
      <c r="J81" s="374"/>
      <c r="K81" s="368"/>
      <c r="L81" s="365" t="s">
        <v>331</v>
      </c>
      <c r="M81" s="365"/>
      <c r="N81" s="374"/>
      <c r="O81" s="374"/>
      <c r="P81" s="374"/>
      <c r="Q81" s="374"/>
      <c r="R81" s="374"/>
      <c r="S81" s="376"/>
      <c r="T81" s="456"/>
    </row>
    <row r="82" spans="1:20" s="251" customFormat="1">
      <c r="A82" s="361" t="s">
        <v>418</v>
      </c>
      <c r="B82" s="362" t="s">
        <v>286</v>
      </c>
      <c r="C82" s="349" t="s">
        <v>228</v>
      </c>
      <c r="D82" s="367">
        <f>55+4</f>
        <v>59</v>
      </c>
      <c r="E82" s="341"/>
      <c r="F82" s="346"/>
      <c r="G82" s="346"/>
      <c r="H82" s="374"/>
      <c r="I82" s="374"/>
      <c r="J82" s="355"/>
      <c r="K82" s="355"/>
      <c r="L82" s="374"/>
      <c r="M82" s="374"/>
      <c r="N82" s="374"/>
      <c r="O82" s="374"/>
      <c r="P82" s="374"/>
      <c r="Q82" s="374"/>
      <c r="R82" s="374"/>
      <c r="S82" s="376"/>
      <c r="T82" s="456"/>
    </row>
    <row r="83" spans="1:20" s="251" customFormat="1" ht="117" customHeight="1" thickBot="1">
      <c r="A83" s="361" t="s">
        <v>275</v>
      </c>
      <c r="B83" s="348" t="s">
        <v>512</v>
      </c>
      <c r="C83" s="349" t="s">
        <v>227</v>
      </c>
      <c r="D83" s="354">
        <v>112</v>
      </c>
      <c r="E83" s="341"/>
      <c r="F83" s="346"/>
      <c r="G83" s="346"/>
      <c r="H83" s="374"/>
      <c r="I83" s="374"/>
      <c r="J83" s="341"/>
      <c r="K83" s="365" t="s">
        <v>330</v>
      </c>
      <c r="L83" s="365" t="s">
        <v>331</v>
      </c>
      <c r="M83" s="374"/>
      <c r="N83" s="374"/>
      <c r="O83" s="374"/>
      <c r="P83" s="374"/>
      <c r="Q83" s="374"/>
      <c r="R83" s="374"/>
      <c r="S83" s="376"/>
      <c r="T83" s="458"/>
    </row>
    <row r="84" spans="1:20" s="251" customFormat="1" ht="28.5" customHeight="1">
      <c r="A84" s="356" t="s">
        <v>626</v>
      </c>
      <c r="B84" s="348" t="s">
        <v>292</v>
      </c>
      <c r="C84" s="349" t="s">
        <v>227</v>
      </c>
      <c r="D84" s="354">
        <v>700</v>
      </c>
      <c r="E84" s="341"/>
      <c r="F84" s="360"/>
      <c r="G84" s="346"/>
      <c r="H84" s="374"/>
      <c r="I84" s="374"/>
      <c r="J84" s="374"/>
      <c r="K84" s="365" t="s">
        <v>330</v>
      </c>
      <c r="L84" s="365" t="s">
        <v>331</v>
      </c>
      <c r="M84" s="374"/>
      <c r="N84" s="374"/>
      <c r="O84" s="374"/>
      <c r="P84" s="374"/>
      <c r="Q84" s="374"/>
      <c r="R84" s="374"/>
      <c r="S84" s="376"/>
      <c r="T84" s="441"/>
    </row>
    <row r="85" spans="1:20" s="251" customFormat="1" ht="36" customHeight="1" thickBot="1">
      <c r="A85" s="356" t="s">
        <v>274</v>
      </c>
      <c r="B85" s="348" t="s">
        <v>513</v>
      </c>
      <c r="C85" s="349" t="s">
        <v>229</v>
      </c>
      <c r="D85" s="370">
        <f>22.7/115.6*17</f>
        <v>3.3382352941176472</v>
      </c>
      <c r="E85" s="341"/>
      <c r="F85" s="346"/>
      <c r="G85" s="346"/>
      <c r="H85" s="355"/>
      <c r="I85" s="355"/>
      <c r="J85" s="355"/>
      <c r="K85" s="374"/>
      <c r="L85" s="374"/>
      <c r="M85" s="374"/>
      <c r="N85" s="374"/>
      <c r="O85" s="374"/>
      <c r="P85" s="374"/>
      <c r="Q85" s="374"/>
      <c r="R85" s="374"/>
      <c r="S85" s="376"/>
      <c r="T85" s="444"/>
    </row>
    <row r="86" spans="1:20" s="251" customFormat="1" ht="56.25" customHeight="1">
      <c r="A86" s="356" t="s">
        <v>265</v>
      </c>
      <c r="B86" s="371" t="s">
        <v>514</v>
      </c>
      <c r="C86" s="372" t="s">
        <v>229</v>
      </c>
      <c r="D86" s="370">
        <f>56.1/115.6*17</f>
        <v>8.25</v>
      </c>
      <c r="E86" s="341"/>
      <c r="F86" s="346"/>
      <c r="G86" s="365" t="s">
        <v>324</v>
      </c>
      <c r="H86" s="355"/>
      <c r="I86" s="365" t="s">
        <v>320</v>
      </c>
      <c r="J86" s="374"/>
      <c r="K86" s="374"/>
      <c r="L86" s="374"/>
      <c r="M86" s="374"/>
      <c r="N86" s="374"/>
      <c r="O86" s="374"/>
      <c r="P86" s="374"/>
      <c r="Q86" s="374"/>
      <c r="R86" s="374"/>
      <c r="S86" s="376"/>
      <c r="T86" s="466"/>
    </row>
    <row r="87" spans="1:20" s="251" customFormat="1" ht="33.75" customHeight="1">
      <c r="A87" s="356" t="s">
        <v>250</v>
      </c>
      <c r="B87" s="348" t="s">
        <v>515</v>
      </c>
      <c r="C87" s="349" t="s">
        <v>229</v>
      </c>
      <c r="D87" s="370">
        <f>22.7/115.6*17</f>
        <v>3.3382352941176472</v>
      </c>
      <c r="E87" s="341"/>
      <c r="F87" s="346"/>
      <c r="G87" s="346"/>
      <c r="H87" s="365" t="s">
        <v>327</v>
      </c>
      <c r="I87" s="355"/>
      <c r="J87" s="355"/>
      <c r="K87" s="374"/>
      <c r="L87" s="374"/>
      <c r="M87" s="374"/>
      <c r="N87" s="374"/>
      <c r="O87" s="374"/>
      <c r="P87" s="374"/>
      <c r="Q87" s="374"/>
      <c r="R87" s="374"/>
      <c r="S87" s="376"/>
      <c r="T87" s="452"/>
    </row>
    <row r="88" spans="1:20" s="403" customFormat="1" ht="59.25" customHeight="1">
      <c r="A88" s="356" t="s">
        <v>251</v>
      </c>
      <c r="B88" s="371" t="s">
        <v>429</v>
      </c>
      <c r="C88" s="349" t="s">
        <v>229</v>
      </c>
      <c r="D88" s="370">
        <f t="shared" ref="D88" si="8">75/16*2</f>
        <v>9.375</v>
      </c>
      <c r="E88" s="341"/>
      <c r="F88" s="346"/>
      <c r="G88" s="373"/>
      <c r="H88" s="365" t="s">
        <v>327</v>
      </c>
      <c r="I88" s="355"/>
      <c r="J88" s="355"/>
      <c r="K88" s="373"/>
      <c r="L88" s="373"/>
      <c r="M88" s="373"/>
      <c r="N88" s="373"/>
      <c r="O88" s="373"/>
      <c r="P88" s="373"/>
      <c r="Q88" s="373"/>
      <c r="R88" s="373"/>
      <c r="S88" s="407"/>
      <c r="T88" s="479"/>
    </row>
    <row r="89" spans="1:20" s="403" customFormat="1" ht="50.25" customHeight="1">
      <c r="A89" s="356" t="s">
        <v>419</v>
      </c>
      <c r="B89" s="348" t="s">
        <v>370</v>
      </c>
      <c r="C89" s="349" t="s">
        <v>229</v>
      </c>
      <c r="D89" s="370">
        <f>12/115.6*17</f>
        <v>1.7647058823529413</v>
      </c>
      <c r="E89" s="341"/>
      <c r="F89" s="346"/>
      <c r="G89" s="373"/>
      <c r="H89" s="373"/>
      <c r="I89" s="365" t="s">
        <v>320</v>
      </c>
      <c r="J89" s="355"/>
      <c r="K89" s="373"/>
      <c r="L89" s="373"/>
      <c r="M89" s="373"/>
      <c r="N89" s="373"/>
      <c r="O89" s="373"/>
      <c r="P89" s="373"/>
      <c r="Q89" s="373"/>
      <c r="R89" s="373"/>
      <c r="S89" s="407"/>
      <c r="T89" s="479"/>
    </row>
    <row r="90" spans="1:20" s="403" customFormat="1" ht="58.5" customHeight="1" thickBot="1">
      <c r="A90" s="356" t="s">
        <v>252</v>
      </c>
      <c r="B90" s="348" t="s">
        <v>516</v>
      </c>
      <c r="C90" s="349" t="s">
        <v>229</v>
      </c>
      <c r="D90" s="370">
        <f t="shared" ref="D90" si="9">15/16*2</f>
        <v>1.875</v>
      </c>
      <c r="E90" s="341"/>
      <c r="F90" s="346"/>
      <c r="G90" s="373"/>
      <c r="H90" s="373"/>
      <c r="I90" s="365" t="s">
        <v>320</v>
      </c>
      <c r="J90" s="355"/>
      <c r="K90" s="373"/>
      <c r="L90" s="373"/>
      <c r="M90" s="373"/>
      <c r="N90" s="373"/>
      <c r="O90" s="373"/>
      <c r="P90" s="373"/>
      <c r="Q90" s="373"/>
      <c r="R90" s="373"/>
      <c r="S90" s="407"/>
      <c r="T90" s="479"/>
    </row>
    <row r="91" spans="1:20" s="251" customFormat="1" ht="16" thickBot="1">
      <c r="A91" s="356" t="s">
        <v>246</v>
      </c>
      <c r="B91" s="348" t="s">
        <v>230</v>
      </c>
      <c r="C91" s="349"/>
      <c r="D91" s="354"/>
      <c r="E91" s="341"/>
      <c r="F91" s="346"/>
      <c r="G91" s="374"/>
      <c r="H91" s="374"/>
      <c r="I91" s="374"/>
      <c r="J91" s="374"/>
      <c r="K91" s="374"/>
      <c r="L91" s="374"/>
      <c r="M91" s="374"/>
      <c r="N91" s="374"/>
      <c r="O91" s="374"/>
      <c r="P91" s="374"/>
      <c r="Q91" s="374"/>
      <c r="R91" s="374"/>
      <c r="S91" s="376"/>
      <c r="T91" s="459"/>
    </row>
    <row r="92" spans="1:20" s="251" customFormat="1" ht="89.25" customHeight="1">
      <c r="A92" s="361" t="s">
        <v>262</v>
      </c>
      <c r="B92" s="362" t="s">
        <v>517</v>
      </c>
      <c r="C92" s="349" t="s">
        <v>229</v>
      </c>
      <c r="D92" s="375">
        <v>97</v>
      </c>
      <c r="E92" s="341"/>
      <c r="F92" s="346"/>
      <c r="G92" s="374"/>
      <c r="H92" s="374"/>
      <c r="I92" s="355"/>
      <c r="J92" s="355"/>
      <c r="K92" s="374"/>
      <c r="L92" s="374"/>
      <c r="M92" s="374"/>
      <c r="N92" s="374"/>
      <c r="O92" s="374"/>
      <c r="P92" s="374"/>
      <c r="Q92" s="374"/>
      <c r="R92" s="374"/>
      <c r="S92" s="376"/>
      <c r="T92" s="441"/>
    </row>
    <row r="93" spans="1:20" s="251" customFormat="1" ht="90" customHeight="1" thickBot="1">
      <c r="A93" s="361" t="s">
        <v>263</v>
      </c>
      <c r="B93" s="362" t="s">
        <v>518</v>
      </c>
      <c r="C93" s="349" t="s">
        <v>229</v>
      </c>
      <c r="D93" s="375">
        <v>41</v>
      </c>
      <c r="E93" s="341"/>
      <c r="F93" s="346"/>
      <c r="G93" s="374"/>
      <c r="H93" s="374"/>
      <c r="I93" s="374"/>
      <c r="J93" s="355"/>
      <c r="K93" s="365"/>
      <c r="L93" s="374"/>
      <c r="M93" s="374"/>
      <c r="N93" s="374"/>
      <c r="O93" s="374"/>
      <c r="P93" s="374"/>
      <c r="Q93" s="374"/>
      <c r="R93" s="374"/>
      <c r="S93" s="376"/>
      <c r="T93" s="444"/>
    </row>
    <row r="94" spans="1:20" s="251" customFormat="1" ht="94.5" customHeight="1">
      <c r="A94" s="361" t="s">
        <v>384</v>
      </c>
      <c r="B94" s="362" t="s">
        <v>519</v>
      </c>
      <c r="C94" s="349" t="s">
        <v>229</v>
      </c>
      <c r="D94" s="354">
        <v>7.8</v>
      </c>
      <c r="E94" s="341"/>
      <c r="F94" s="346"/>
      <c r="G94" s="374"/>
      <c r="H94" s="374"/>
      <c r="I94" s="374"/>
      <c r="J94" s="355"/>
      <c r="K94" s="365" t="s">
        <v>330</v>
      </c>
      <c r="L94" s="374"/>
      <c r="M94" s="374"/>
      <c r="N94" s="374"/>
      <c r="O94" s="374"/>
      <c r="P94" s="374"/>
      <c r="Q94" s="374"/>
      <c r="R94" s="374"/>
      <c r="S94" s="376"/>
      <c r="T94" s="466"/>
    </row>
    <row r="95" spans="1:20" s="251" customFormat="1" ht="93" customHeight="1" thickBot="1">
      <c r="A95" s="361" t="s">
        <v>385</v>
      </c>
      <c r="B95" s="362" t="s">
        <v>520</v>
      </c>
      <c r="C95" s="349" t="s">
        <v>229</v>
      </c>
      <c r="D95" s="354">
        <v>1.6</v>
      </c>
      <c r="E95" s="341"/>
      <c r="F95" s="346"/>
      <c r="G95" s="374"/>
      <c r="H95" s="374"/>
      <c r="I95" s="374"/>
      <c r="J95" s="369" t="s">
        <v>337</v>
      </c>
      <c r="K95" s="369" t="s">
        <v>330</v>
      </c>
      <c r="L95" s="374"/>
      <c r="M95" s="374"/>
      <c r="N95" s="408"/>
      <c r="O95" s="374"/>
      <c r="P95" s="374"/>
      <c r="Q95" s="374"/>
      <c r="R95" s="374"/>
      <c r="S95" s="376"/>
      <c r="T95" s="454"/>
    </row>
    <row r="96" spans="1:20" s="251" customFormat="1" ht="32.25" customHeight="1">
      <c r="A96" s="361" t="s">
        <v>386</v>
      </c>
      <c r="B96" s="362" t="s">
        <v>521</v>
      </c>
      <c r="C96" s="349" t="s">
        <v>229</v>
      </c>
      <c r="D96" s="354">
        <v>17.5</v>
      </c>
      <c r="E96" s="341"/>
      <c r="F96" s="346"/>
      <c r="G96" s="374"/>
      <c r="H96" s="374"/>
      <c r="I96" s="374"/>
      <c r="J96" s="355"/>
      <c r="K96" s="355"/>
      <c r="L96" s="355"/>
      <c r="M96" s="374"/>
      <c r="N96" s="408"/>
      <c r="O96" s="374"/>
      <c r="P96" s="374"/>
      <c r="Q96" s="374"/>
      <c r="R96" s="374"/>
      <c r="S96" s="376"/>
      <c r="T96" s="479"/>
    </row>
    <row r="97" spans="1:261" s="251" customFormat="1" ht="34.5" customHeight="1">
      <c r="A97" s="361" t="s">
        <v>388</v>
      </c>
      <c r="B97" s="362" t="s">
        <v>606</v>
      </c>
      <c r="C97" s="349" t="s">
        <v>229</v>
      </c>
      <c r="D97" s="377">
        <f>5/115.6*17</f>
        <v>0.73529411764705888</v>
      </c>
      <c r="E97" s="341"/>
      <c r="F97" s="346"/>
      <c r="G97" s="374"/>
      <c r="H97" s="373"/>
      <c r="I97" s="374"/>
      <c r="J97" s="355"/>
      <c r="K97" s="355"/>
      <c r="L97" s="355"/>
      <c r="M97" s="374"/>
      <c r="N97" s="374"/>
      <c r="O97" s="374"/>
      <c r="P97" s="374"/>
      <c r="Q97" s="374"/>
      <c r="R97" s="374"/>
      <c r="S97" s="376"/>
      <c r="T97" s="479"/>
    </row>
    <row r="98" spans="1:261" s="251" customFormat="1" ht="46.5" customHeight="1">
      <c r="A98" s="356" t="s">
        <v>267</v>
      </c>
      <c r="B98" s="390" t="s">
        <v>450</v>
      </c>
      <c r="C98" s="349" t="s">
        <v>228</v>
      </c>
      <c r="D98" s="354">
        <v>2</v>
      </c>
      <c r="E98" s="341"/>
      <c r="F98" s="346"/>
      <c r="G98" s="346"/>
      <c r="H98" s="374"/>
      <c r="I98" s="374"/>
      <c r="J98" s="374"/>
      <c r="K98" s="374"/>
      <c r="L98" s="369" t="s">
        <v>340</v>
      </c>
      <c r="M98" s="374"/>
      <c r="N98" s="374"/>
      <c r="O98" s="374"/>
      <c r="P98" s="374"/>
      <c r="Q98" s="374"/>
      <c r="R98" s="374"/>
      <c r="S98" s="376"/>
      <c r="T98" s="479"/>
    </row>
    <row r="99" spans="1:261" s="251" customFormat="1" ht="58.25" customHeight="1">
      <c r="A99" s="356" t="s">
        <v>387</v>
      </c>
      <c r="B99" s="327" t="s">
        <v>628</v>
      </c>
      <c r="C99" s="349" t="s">
        <v>228</v>
      </c>
      <c r="D99" s="367">
        <f>55+4</f>
        <v>59</v>
      </c>
      <c r="E99" s="341"/>
      <c r="F99" s="346"/>
      <c r="G99" s="346"/>
      <c r="H99" s="374"/>
      <c r="I99" s="374"/>
      <c r="J99" s="355"/>
      <c r="K99" s="355"/>
      <c r="L99" s="374"/>
      <c r="M99" s="374"/>
      <c r="N99" s="374"/>
      <c r="O99" s="374"/>
      <c r="P99" s="374"/>
      <c r="Q99" s="374"/>
      <c r="R99" s="374"/>
      <c r="S99" s="376"/>
      <c r="T99" s="479"/>
    </row>
    <row r="100" spans="1:261" s="251" customFormat="1" ht="50.25" customHeight="1" thickBot="1">
      <c r="A100" s="356" t="s">
        <v>244</v>
      </c>
      <c r="B100" s="348" t="s">
        <v>523</v>
      </c>
      <c r="C100" s="349" t="s">
        <v>278</v>
      </c>
      <c r="D100" s="354">
        <v>1000</v>
      </c>
      <c r="E100" s="341"/>
      <c r="F100" s="346"/>
      <c r="G100" s="346"/>
      <c r="H100" s="381"/>
      <c r="I100" s="374"/>
      <c r="J100" s="374"/>
      <c r="K100" s="374"/>
      <c r="L100" s="374"/>
      <c r="M100" s="374"/>
      <c r="N100" s="374"/>
      <c r="O100" s="374"/>
      <c r="P100" s="369"/>
      <c r="Q100" s="369"/>
      <c r="R100" s="369" t="s">
        <v>336</v>
      </c>
      <c r="S100" s="376"/>
      <c r="T100" s="478"/>
    </row>
    <row r="101" spans="1:261" s="251" customFormat="1" ht="99" customHeight="1" thickBot="1">
      <c r="A101" s="356" t="s">
        <v>231</v>
      </c>
      <c r="B101" s="348" t="s">
        <v>440</v>
      </c>
      <c r="C101" s="349" t="s">
        <v>257</v>
      </c>
      <c r="D101" s="354">
        <v>0.14000000000000001</v>
      </c>
      <c r="E101" s="347"/>
      <c r="F101" s="346"/>
      <c r="G101" s="355"/>
      <c r="H101" s="355"/>
      <c r="I101" s="374"/>
      <c r="J101" s="374"/>
      <c r="K101" s="374"/>
      <c r="L101" s="374"/>
      <c r="M101" s="374"/>
      <c r="N101" s="374"/>
      <c r="O101" s="374"/>
      <c r="P101" s="374"/>
      <c r="Q101" s="374"/>
      <c r="R101" s="374"/>
      <c r="S101" s="376"/>
      <c r="T101" s="459"/>
    </row>
    <row r="102" spans="1:261" s="251" customFormat="1" ht="16" thickBot="1">
      <c r="A102" s="560"/>
      <c r="B102" s="561"/>
      <c r="C102" s="561"/>
      <c r="D102" s="561"/>
      <c r="E102" s="308"/>
      <c r="F102" s="308"/>
      <c r="G102" s="308"/>
      <c r="H102" s="309"/>
      <c r="I102" s="310"/>
      <c r="J102" s="310"/>
      <c r="K102" s="310"/>
      <c r="L102" s="310"/>
      <c r="M102" s="310"/>
      <c r="N102" s="310"/>
      <c r="O102" s="310"/>
      <c r="P102" s="310"/>
      <c r="Q102" s="310"/>
      <c r="R102" s="310"/>
      <c r="S102" s="383"/>
      <c r="T102" s="475"/>
    </row>
    <row r="103" spans="1:261" s="251" customFormat="1" ht="50.25" customHeight="1" thickBot="1">
      <c r="A103" s="533" t="s">
        <v>219</v>
      </c>
      <c r="B103" s="535" t="s">
        <v>220</v>
      </c>
      <c r="C103" s="537" t="s">
        <v>239</v>
      </c>
      <c r="D103" s="538"/>
      <c r="E103" s="540"/>
      <c r="F103" s="540"/>
      <c r="G103" s="540"/>
      <c r="H103" s="540"/>
      <c r="I103" s="540"/>
      <c r="J103" s="540"/>
      <c r="K103" s="540"/>
      <c r="L103" s="540"/>
      <c r="M103" s="540"/>
      <c r="N103" s="540"/>
      <c r="O103" s="540"/>
      <c r="P103" s="540"/>
      <c r="Q103" s="540"/>
      <c r="R103" s="540"/>
      <c r="S103" s="590"/>
      <c r="T103" s="484"/>
    </row>
    <row r="104" spans="1:261" s="251" customFormat="1" ht="27.65" customHeight="1">
      <c r="A104" s="534"/>
      <c r="B104" s="536"/>
      <c r="C104" s="591" t="s">
        <v>221</v>
      </c>
      <c r="D104" s="592" t="s">
        <v>222</v>
      </c>
      <c r="E104" s="583" t="s">
        <v>300</v>
      </c>
      <c r="F104" s="545" t="s">
        <v>301</v>
      </c>
      <c r="G104" s="531" t="s">
        <v>302</v>
      </c>
      <c r="H104" s="531" t="s">
        <v>303</v>
      </c>
      <c r="I104" s="531" t="s">
        <v>304</v>
      </c>
      <c r="J104" s="531" t="s">
        <v>305</v>
      </c>
      <c r="K104" s="531" t="s">
        <v>306</v>
      </c>
      <c r="L104" s="531" t="s">
        <v>307</v>
      </c>
      <c r="M104" s="531" t="s">
        <v>308</v>
      </c>
      <c r="N104" s="531" t="s">
        <v>309</v>
      </c>
      <c r="O104" s="557" t="s">
        <v>310</v>
      </c>
      <c r="P104" s="531" t="s">
        <v>311</v>
      </c>
      <c r="Q104" s="531" t="s">
        <v>312</v>
      </c>
      <c r="R104" s="531" t="s">
        <v>313</v>
      </c>
      <c r="S104" s="588" t="s">
        <v>314</v>
      </c>
      <c r="T104" s="484"/>
    </row>
    <row r="105" spans="1:261" s="251" customFormat="1" ht="16" thickBot="1">
      <c r="A105" s="593" t="s">
        <v>315</v>
      </c>
      <c r="B105" s="594"/>
      <c r="C105" s="591"/>
      <c r="D105" s="592"/>
      <c r="E105" s="584"/>
      <c r="F105" s="546"/>
      <c r="G105" s="532"/>
      <c r="H105" s="532"/>
      <c r="I105" s="532"/>
      <c r="J105" s="532"/>
      <c r="K105" s="532"/>
      <c r="L105" s="532"/>
      <c r="M105" s="532"/>
      <c r="N105" s="532"/>
      <c r="O105" s="558"/>
      <c r="P105" s="532"/>
      <c r="Q105" s="532"/>
      <c r="R105" s="532"/>
      <c r="S105" s="589"/>
      <c r="T105" s="484"/>
    </row>
    <row r="106" spans="1:261" s="251" customFormat="1">
      <c r="A106" s="384" t="s">
        <v>240</v>
      </c>
      <c r="B106" s="385" t="s">
        <v>351</v>
      </c>
      <c r="C106" s="386" t="s">
        <v>225</v>
      </c>
      <c r="D106" s="354">
        <v>0.14000000000000001</v>
      </c>
      <c r="E106" s="341"/>
      <c r="F106" s="346"/>
      <c r="G106" s="346"/>
      <c r="H106" s="374"/>
      <c r="I106" s="374"/>
      <c r="J106" s="374"/>
      <c r="K106" s="374"/>
      <c r="L106" s="374"/>
      <c r="M106" s="374"/>
      <c r="N106" s="374"/>
      <c r="O106" s="374"/>
      <c r="P106" s="365" t="s">
        <v>334</v>
      </c>
      <c r="Q106" s="355"/>
      <c r="R106" s="374"/>
      <c r="S106" s="376"/>
      <c r="T106" s="484"/>
    </row>
    <row r="107" spans="1:261" s="251" customFormat="1" ht="26">
      <c r="A107" s="384" t="s">
        <v>241</v>
      </c>
      <c r="B107" s="387" t="s">
        <v>356</v>
      </c>
      <c r="C107" s="386" t="s">
        <v>225</v>
      </c>
      <c r="D107" s="354">
        <v>0.14000000000000001</v>
      </c>
      <c r="E107" s="342"/>
      <c r="F107" s="355"/>
      <c r="G107" s="355"/>
      <c r="H107" s="355"/>
      <c r="I107" s="355"/>
      <c r="J107" s="355"/>
      <c r="K107" s="355"/>
      <c r="L107" s="355"/>
      <c r="M107" s="355"/>
      <c r="N107" s="355"/>
      <c r="O107" s="355"/>
      <c r="P107" s="355"/>
      <c r="Q107" s="355"/>
      <c r="R107" s="355"/>
      <c r="S107" s="382"/>
      <c r="T107" s="484"/>
    </row>
    <row r="108" spans="1:261" ht="16" thickBot="1">
      <c r="A108" s="409"/>
      <c r="B108" s="351"/>
      <c r="C108" s="389"/>
      <c r="D108" s="388"/>
      <c r="E108" s="351"/>
      <c r="F108" s="351"/>
      <c r="G108" s="351"/>
      <c r="H108" s="351"/>
      <c r="I108" s="351"/>
      <c r="J108" s="351"/>
      <c r="K108" s="351"/>
      <c r="L108" s="351"/>
      <c r="M108" s="351"/>
      <c r="N108" s="351"/>
      <c r="O108" s="351"/>
      <c r="P108" s="351"/>
      <c r="Q108" s="351"/>
      <c r="R108" s="351"/>
      <c r="S108" s="352"/>
      <c r="T108" s="484"/>
    </row>
    <row r="109" spans="1:261" ht="16" thickBot="1">
      <c r="A109" s="563" t="s">
        <v>374</v>
      </c>
      <c r="B109" s="564"/>
      <c r="C109" s="564"/>
      <c r="D109" s="564"/>
      <c r="E109" s="564"/>
      <c r="F109" s="564"/>
      <c r="G109" s="564"/>
      <c r="H109" s="564"/>
      <c r="I109" s="564"/>
      <c r="J109" s="564"/>
      <c r="K109" s="564"/>
      <c r="L109" s="564"/>
      <c r="M109" s="564"/>
      <c r="N109" s="564"/>
      <c r="O109" s="564"/>
      <c r="P109" s="564"/>
      <c r="Q109" s="564"/>
      <c r="R109" s="564"/>
      <c r="S109" s="565"/>
      <c r="T109" s="484"/>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BY109" s="251"/>
      <c r="BZ109" s="251"/>
      <c r="CA109" s="251"/>
      <c r="CB109" s="251"/>
      <c r="CC109" s="251"/>
      <c r="CD109" s="251"/>
      <c r="CE109" s="251"/>
      <c r="CF109" s="251"/>
      <c r="CG109" s="251"/>
      <c r="CH109" s="251"/>
      <c r="CI109" s="251"/>
      <c r="CJ109" s="251"/>
      <c r="CK109" s="251"/>
      <c r="CL109" s="251"/>
      <c r="CM109" s="251"/>
      <c r="CN109" s="251"/>
      <c r="CO109" s="251"/>
      <c r="CP109" s="251"/>
      <c r="CQ109" s="251"/>
      <c r="CR109" s="251"/>
      <c r="CS109" s="251"/>
      <c r="CT109" s="251"/>
      <c r="CU109" s="251"/>
      <c r="CV109" s="251"/>
      <c r="CW109" s="251"/>
      <c r="CX109" s="251"/>
      <c r="CY109" s="251"/>
      <c r="CZ109" s="251"/>
      <c r="DA109" s="251"/>
      <c r="DB109" s="251"/>
      <c r="DC109" s="251"/>
      <c r="DD109" s="251"/>
      <c r="DE109" s="251"/>
      <c r="DF109" s="251"/>
      <c r="DG109" s="251"/>
      <c r="DH109" s="251"/>
      <c r="DI109" s="251"/>
      <c r="DJ109" s="251"/>
      <c r="DK109" s="251"/>
      <c r="DL109" s="251"/>
      <c r="DM109" s="251"/>
      <c r="DN109" s="251"/>
      <c r="DO109" s="251"/>
      <c r="DP109" s="251"/>
      <c r="DQ109" s="251"/>
      <c r="DR109" s="251"/>
      <c r="DS109" s="251"/>
      <c r="DT109" s="251"/>
      <c r="DU109" s="251"/>
      <c r="DV109" s="251"/>
      <c r="DW109" s="251"/>
      <c r="DX109" s="251"/>
      <c r="DY109" s="251"/>
      <c r="DZ109" s="251"/>
      <c r="EA109" s="251"/>
      <c r="EB109" s="251"/>
      <c r="EC109" s="251"/>
      <c r="ED109" s="251"/>
      <c r="EE109" s="251"/>
      <c r="EF109" s="251"/>
      <c r="EG109" s="251"/>
      <c r="EH109" s="251"/>
      <c r="EI109" s="251"/>
      <c r="EJ109" s="251"/>
      <c r="EK109" s="251"/>
      <c r="EL109" s="251"/>
      <c r="EM109" s="251"/>
      <c r="EN109" s="251"/>
      <c r="EO109" s="251"/>
      <c r="EP109" s="251"/>
      <c r="EQ109" s="251"/>
      <c r="ER109" s="251"/>
      <c r="ES109" s="251"/>
      <c r="ET109" s="251"/>
      <c r="EU109" s="251"/>
      <c r="EV109" s="251"/>
      <c r="EW109" s="251"/>
      <c r="EX109" s="251"/>
      <c r="EY109" s="251"/>
      <c r="EZ109" s="251"/>
      <c r="FA109" s="251"/>
      <c r="FB109" s="251"/>
      <c r="FC109" s="251"/>
      <c r="FD109" s="251"/>
      <c r="FE109" s="251"/>
      <c r="FF109" s="251"/>
      <c r="FG109" s="251"/>
      <c r="FH109" s="251"/>
      <c r="FI109" s="251"/>
      <c r="FJ109" s="251"/>
      <c r="FK109" s="251"/>
      <c r="FL109" s="251"/>
      <c r="FM109" s="251"/>
      <c r="FN109" s="251"/>
      <c r="FO109" s="251"/>
      <c r="FP109" s="251"/>
      <c r="FQ109" s="251"/>
      <c r="FR109" s="251"/>
      <c r="FS109" s="251"/>
      <c r="FT109" s="251"/>
      <c r="FU109" s="251"/>
      <c r="FV109" s="251"/>
      <c r="FW109" s="251"/>
      <c r="FX109" s="251"/>
      <c r="FY109" s="251"/>
      <c r="FZ109" s="251"/>
      <c r="GA109" s="251"/>
      <c r="GB109" s="251"/>
      <c r="GC109" s="251"/>
      <c r="GD109" s="251"/>
      <c r="GE109" s="251"/>
      <c r="GF109" s="251"/>
      <c r="GG109" s="251"/>
      <c r="GH109" s="251"/>
      <c r="GI109" s="251"/>
      <c r="GJ109" s="251"/>
      <c r="GK109" s="251"/>
      <c r="GL109" s="251"/>
      <c r="GM109" s="251"/>
      <c r="GN109" s="251"/>
      <c r="GO109" s="251"/>
      <c r="GP109" s="251"/>
      <c r="GQ109" s="251"/>
      <c r="GR109" s="251"/>
      <c r="GS109" s="251"/>
      <c r="GT109" s="251"/>
      <c r="GU109" s="251"/>
      <c r="GV109" s="251"/>
      <c r="GW109" s="251"/>
      <c r="GX109" s="251"/>
      <c r="GY109" s="251"/>
      <c r="GZ109" s="251"/>
      <c r="HA109" s="251"/>
      <c r="HB109" s="251"/>
      <c r="HC109" s="251"/>
      <c r="HD109" s="251"/>
      <c r="HE109" s="251"/>
      <c r="HF109" s="251"/>
      <c r="HG109" s="251"/>
      <c r="HH109" s="251"/>
      <c r="HI109" s="251"/>
      <c r="HJ109" s="251"/>
      <c r="HK109" s="251"/>
      <c r="HL109" s="251"/>
      <c r="HM109" s="251"/>
      <c r="HN109" s="251"/>
      <c r="HO109" s="251"/>
      <c r="HP109" s="251"/>
      <c r="HQ109" s="251"/>
      <c r="HR109" s="251"/>
      <c r="HS109" s="251"/>
      <c r="HT109" s="251"/>
      <c r="HU109" s="251"/>
      <c r="HV109" s="251"/>
      <c r="HW109" s="251"/>
      <c r="HX109" s="251"/>
      <c r="HY109" s="251"/>
      <c r="HZ109" s="251"/>
      <c r="IA109" s="251"/>
      <c r="IB109" s="251"/>
      <c r="IC109" s="251"/>
      <c r="ID109" s="251"/>
      <c r="IE109" s="251"/>
      <c r="IF109" s="251"/>
      <c r="IG109" s="251"/>
      <c r="IH109" s="251"/>
      <c r="II109" s="251"/>
      <c r="IJ109" s="251"/>
      <c r="IK109" s="251"/>
      <c r="IL109" s="251"/>
      <c r="IM109" s="251"/>
      <c r="IN109" s="251"/>
      <c r="IO109" s="251"/>
      <c r="IP109" s="251"/>
      <c r="IQ109" s="251"/>
      <c r="IR109" s="251"/>
      <c r="IS109" s="251"/>
      <c r="IT109" s="251"/>
      <c r="IU109" s="251"/>
      <c r="IV109" s="251"/>
      <c r="IW109" s="251"/>
      <c r="IX109" s="251"/>
      <c r="IY109" s="251"/>
      <c r="IZ109" s="251"/>
      <c r="JA109" s="251"/>
    </row>
    <row r="110" spans="1:261" s="401" customFormat="1" ht="42" customHeight="1" thickBot="1">
      <c r="A110" s="570" t="s">
        <v>219</v>
      </c>
      <c r="B110" s="570" t="s">
        <v>220</v>
      </c>
      <c r="C110" s="549" t="s">
        <v>245</v>
      </c>
      <c r="D110" s="550"/>
      <c r="E110" s="552"/>
      <c r="F110" s="552"/>
      <c r="G110" s="552"/>
      <c r="H110" s="552"/>
      <c r="I110" s="552"/>
      <c r="J110" s="552"/>
      <c r="K110" s="552"/>
      <c r="L110" s="552"/>
      <c r="M110" s="552"/>
      <c r="N110" s="552"/>
      <c r="O110" s="552"/>
      <c r="P110" s="552"/>
      <c r="Q110" s="552"/>
      <c r="R110" s="552"/>
      <c r="S110" s="582"/>
      <c r="T110" s="484"/>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c r="GD110" s="400"/>
      <c r="GE110" s="400"/>
      <c r="GF110" s="400"/>
      <c r="GG110" s="400"/>
      <c r="GH110" s="400"/>
      <c r="GI110" s="400"/>
      <c r="GJ110" s="400"/>
      <c r="GK110" s="400"/>
      <c r="GL110" s="400"/>
      <c r="GM110" s="400"/>
      <c r="GN110" s="400"/>
      <c r="GO110" s="400"/>
      <c r="GP110" s="400"/>
      <c r="GQ110" s="400"/>
      <c r="GR110" s="400"/>
      <c r="GS110" s="400"/>
      <c r="GT110" s="400"/>
      <c r="GU110" s="400"/>
      <c r="GV110" s="400"/>
      <c r="GW110" s="400"/>
      <c r="GX110" s="400"/>
      <c r="GY110" s="400"/>
      <c r="GZ110" s="400"/>
      <c r="HA110" s="400"/>
      <c r="HB110" s="400"/>
      <c r="HC110" s="400"/>
      <c r="HD110" s="400"/>
      <c r="HE110" s="400"/>
      <c r="HF110" s="400"/>
      <c r="HG110" s="400"/>
      <c r="HH110" s="400"/>
      <c r="HI110" s="400"/>
      <c r="HJ110" s="400"/>
      <c r="HK110" s="400"/>
      <c r="HL110" s="400"/>
      <c r="HM110" s="400"/>
      <c r="HN110" s="400"/>
      <c r="HO110" s="400"/>
      <c r="HP110" s="400"/>
      <c r="HQ110" s="400"/>
      <c r="HR110" s="400"/>
      <c r="HS110" s="400"/>
      <c r="HT110" s="400"/>
      <c r="HU110" s="400"/>
      <c r="HV110" s="400"/>
      <c r="HW110" s="400"/>
      <c r="HX110" s="400"/>
      <c r="HY110" s="400"/>
      <c r="HZ110" s="400"/>
      <c r="IA110" s="400"/>
      <c r="IB110" s="400"/>
      <c r="IC110" s="400"/>
      <c r="ID110" s="400"/>
      <c r="IE110" s="400"/>
      <c r="IF110" s="400"/>
      <c r="IG110" s="400"/>
      <c r="IH110" s="400"/>
      <c r="II110" s="400"/>
      <c r="IJ110" s="400"/>
      <c r="IK110" s="400"/>
      <c r="IL110" s="400"/>
      <c r="IM110" s="400"/>
      <c r="IN110" s="400"/>
      <c r="IO110" s="400"/>
      <c r="IP110" s="400"/>
      <c r="IQ110" s="400"/>
      <c r="IR110" s="400"/>
      <c r="IS110" s="400"/>
      <c r="IT110" s="400"/>
      <c r="IU110" s="400"/>
      <c r="IV110" s="400"/>
      <c r="IW110" s="400"/>
      <c r="IX110" s="400"/>
      <c r="IY110" s="400"/>
      <c r="IZ110" s="400"/>
      <c r="JA110" s="400"/>
    </row>
    <row r="111" spans="1:261" s="401" customFormat="1" ht="20" customHeight="1" thickBot="1">
      <c r="A111" s="571"/>
      <c r="B111" s="585"/>
      <c r="C111" s="597" t="s">
        <v>221</v>
      </c>
      <c r="D111" s="599" t="s">
        <v>222</v>
      </c>
      <c r="E111" s="583" t="s">
        <v>300</v>
      </c>
      <c r="F111" s="531" t="s">
        <v>301</v>
      </c>
      <c r="G111" s="531" t="s">
        <v>302</v>
      </c>
      <c r="H111" s="531" t="s">
        <v>303</v>
      </c>
      <c r="I111" s="531" t="s">
        <v>304</v>
      </c>
      <c r="J111" s="531" t="s">
        <v>305</v>
      </c>
      <c r="K111" s="531" t="s">
        <v>306</v>
      </c>
      <c r="L111" s="531" t="s">
        <v>307</v>
      </c>
      <c r="M111" s="531" t="s">
        <v>308</v>
      </c>
      <c r="N111" s="531" t="s">
        <v>309</v>
      </c>
      <c r="O111" s="557" t="s">
        <v>310</v>
      </c>
      <c r="P111" s="531" t="s">
        <v>311</v>
      </c>
      <c r="Q111" s="531" t="s">
        <v>312</v>
      </c>
      <c r="R111" s="531" t="s">
        <v>313</v>
      </c>
      <c r="S111" s="588" t="s">
        <v>314</v>
      </c>
      <c r="T111" s="484"/>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c r="GD111" s="400"/>
      <c r="GE111" s="400"/>
      <c r="GF111" s="400"/>
      <c r="GG111" s="400"/>
      <c r="GH111" s="400"/>
      <c r="GI111" s="400"/>
      <c r="GJ111" s="400"/>
      <c r="GK111" s="400"/>
      <c r="GL111" s="400"/>
      <c r="GM111" s="400"/>
      <c r="GN111" s="400"/>
      <c r="GO111" s="400"/>
      <c r="GP111" s="400"/>
      <c r="GQ111" s="400"/>
      <c r="GR111" s="400"/>
      <c r="GS111" s="400"/>
      <c r="GT111" s="400"/>
      <c r="GU111" s="400"/>
      <c r="GV111" s="400"/>
      <c r="GW111" s="400"/>
      <c r="GX111" s="400"/>
      <c r="GY111" s="400"/>
      <c r="GZ111" s="400"/>
      <c r="HA111" s="400"/>
      <c r="HB111" s="400"/>
      <c r="HC111" s="400"/>
      <c r="HD111" s="400"/>
      <c r="HE111" s="400"/>
      <c r="HF111" s="400"/>
      <c r="HG111" s="400"/>
      <c r="HH111" s="400"/>
      <c r="HI111" s="400"/>
      <c r="HJ111" s="400"/>
      <c r="HK111" s="400"/>
      <c r="HL111" s="400"/>
      <c r="HM111" s="400"/>
      <c r="HN111" s="400"/>
      <c r="HO111" s="400"/>
      <c r="HP111" s="400"/>
      <c r="HQ111" s="400"/>
      <c r="HR111" s="400"/>
      <c r="HS111" s="400"/>
      <c r="HT111" s="400"/>
      <c r="HU111" s="400"/>
      <c r="HV111" s="400"/>
      <c r="HW111" s="400"/>
      <c r="HX111" s="400"/>
      <c r="HY111" s="400"/>
      <c r="HZ111" s="400"/>
      <c r="IA111" s="400"/>
      <c r="IB111" s="400"/>
      <c r="IC111" s="400"/>
      <c r="ID111" s="400"/>
      <c r="IE111" s="400"/>
      <c r="IF111" s="400"/>
      <c r="IG111" s="400"/>
      <c r="IH111" s="400"/>
      <c r="II111" s="400"/>
      <c r="IJ111" s="400"/>
      <c r="IK111" s="400"/>
      <c r="IL111" s="400"/>
      <c r="IM111" s="400"/>
      <c r="IN111" s="400"/>
      <c r="IO111" s="400"/>
      <c r="IP111" s="400"/>
      <c r="IQ111" s="400"/>
      <c r="IR111" s="400"/>
      <c r="IS111" s="400"/>
      <c r="IT111" s="400"/>
      <c r="IU111" s="400"/>
      <c r="IV111" s="400"/>
      <c r="IW111" s="400"/>
      <c r="IX111" s="400"/>
      <c r="IY111" s="400"/>
      <c r="IZ111" s="400"/>
      <c r="JA111" s="400"/>
    </row>
    <row r="112" spans="1:261" s="401" customFormat="1" ht="17.399999999999999" customHeight="1" thickBot="1">
      <c r="A112" s="572" t="s">
        <v>223</v>
      </c>
      <c r="B112" s="573"/>
      <c r="C112" s="598"/>
      <c r="D112" s="600"/>
      <c r="E112" s="584"/>
      <c r="F112" s="532"/>
      <c r="G112" s="532"/>
      <c r="H112" s="532"/>
      <c r="I112" s="532"/>
      <c r="J112" s="532"/>
      <c r="K112" s="532"/>
      <c r="L112" s="532"/>
      <c r="M112" s="532"/>
      <c r="N112" s="532"/>
      <c r="O112" s="558"/>
      <c r="P112" s="532"/>
      <c r="Q112" s="532"/>
      <c r="R112" s="532"/>
      <c r="S112" s="589"/>
      <c r="T112" s="484"/>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c r="GD112" s="400"/>
      <c r="GE112" s="400"/>
      <c r="GF112" s="400"/>
      <c r="GG112" s="400"/>
      <c r="GH112" s="400"/>
      <c r="GI112" s="400"/>
      <c r="GJ112" s="400"/>
      <c r="GK112" s="400"/>
      <c r="GL112" s="400"/>
      <c r="GM112" s="400"/>
      <c r="GN112" s="400"/>
      <c r="GO112" s="400"/>
      <c r="GP112" s="400"/>
      <c r="GQ112" s="400"/>
      <c r="GR112" s="400"/>
      <c r="GS112" s="400"/>
      <c r="GT112" s="400"/>
      <c r="GU112" s="400"/>
      <c r="GV112" s="400"/>
      <c r="GW112" s="400"/>
      <c r="GX112" s="400"/>
      <c r="GY112" s="400"/>
      <c r="GZ112" s="400"/>
      <c r="HA112" s="400"/>
      <c r="HB112" s="400"/>
      <c r="HC112" s="400"/>
      <c r="HD112" s="400"/>
      <c r="HE112" s="400"/>
      <c r="HF112" s="400"/>
      <c r="HG112" s="400"/>
      <c r="HH112" s="400"/>
      <c r="HI112" s="400"/>
      <c r="HJ112" s="400"/>
      <c r="HK112" s="400"/>
      <c r="HL112" s="400"/>
      <c r="HM112" s="400"/>
      <c r="HN112" s="400"/>
      <c r="HO112" s="400"/>
      <c r="HP112" s="400"/>
      <c r="HQ112" s="400"/>
      <c r="HR112" s="400"/>
      <c r="HS112" s="400"/>
      <c r="HT112" s="400"/>
      <c r="HU112" s="400"/>
      <c r="HV112" s="400"/>
      <c r="HW112" s="400"/>
      <c r="HX112" s="400"/>
      <c r="HY112" s="400"/>
      <c r="HZ112" s="400"/>
      <c r="IA112" s="400"/>
      <c r="IB112" s="400"/>
      <c r="IC112" s="400"/>
      <c r="ID112" s="400"/>
      <c r="IE112" s="400"/>
      <c r="IF112" s="400"/>
      <c r="IG112" s="400"/>
      <c r="IH112" s="400"/>
      <c r="II112" s="400"/>
      <c r="IJ112" s="400"/>
      <c r="IK112" s="400"/>
      <c r="IL112" s="400"/>
      <c r="IM112" s="400"/>
      <c r="IN112" s="400"/>
      <c r="IO112" s="400"/>
      <c r="IP112" s="400"/>
      <c r="IQ112" s="400"/>
      <c r="IR112" s="400"/>
      <c r="IS112" s="400"/>
      <c r="IT112" s="400"/>
      <c r="IU112" s="400"/>
      <c r="IV112" s="400"/>
      <c r="IW112" s="400"/>
      <c r="IX112" s="400"/>
      <c r="IY112" s="400"/>
      <c r="IZ112" s="400"/>
      <c r="JA112" s="400"/>
    </row>
    <row r="113" spans="1:20" s="251" customFormat="1" ht="79.5" customHeight="1">
      <c r="A113" s="344" t="s">
        <v>240</v>
      </c>
      <c r="B113" s="340" t="s">
        <v>524</v>
      </c>
      <c r="C113" s="350" t="s">
        <v>226</v>
      </c>
      <c r="D113" s="354">
        <v>8</v>
      </c>
      <c r="E113" s="341"/>
      <c r="F113" s="355"/>
      <c r="G113" s="355"/>
      <c r="H113" s="374"/>
      <c r="I113" s="374"/>
      <c r="J113" s="374"/>
      <c r="K113" s="374"/>
      <c r="L113" s="374"/>
      <c r="M113" s="374"/>
      <c r="N113" s="374"/>
      <c r="O113" s="374"/>
      <c r="P113" s="374"/>
      <c r="Q113" s="374"/>
      <c r="R113" s="374"/>
      <c r="S113" s="376"/>
      <c r="T113" s="484"/>
    </row>
    <row r="114" spans="1:20" s="251" customFormat="1" ht="84" customHeight="1">
      <c r="A114" s="356" t="s">
        <v>241</v>
      </c>
      <c r="B114" s="348" t="s">
        <v>607</v>
      </c>
      <c r="C114" s="349" t="s">
        <v>264</v>
      </c>
      <c r="D114" s="358">
        <v>1300</v>
      </c>
      <c r="E114" s="342"/>
      <c r="F114" s="355"/>
      <c r="G114" s="346"/>
      <c r="H114" s="374"/>
      <c r="I114" s="374"/>
      <c r="J114" s="374"/>
      <c r="K114" s="374"/>
      <c r="L114" s="374"/>
      <c r="M114" s="374"/>
      <c r="N114" s="374"/>
      <c r="O114" s="374"/>
      <c r="P114" s="374"/>
      <c r="Q114" s="374"/>
      <c r="R114" s="374"/>
      <c r="S114" s="376"/>
      <c r="T114" s="484"/>
    </row>
    <row r="115" spans="1:20" s="251" customFormat="1">
      <c r="A115" s="356" t="s">
        <v>247</v>
      </c>
      <c r="B115" s="348" t="s">
        <v>272</v>
      </c>
      <c r="C115" s="357"/>
      <c r="D115" s="354"/>
      <c r="E115" s="341"/>
      <c r="F115" s="360"/>
      <c r="G115" s="346"/>
      <c r="H115" s="374"/>
      <c r="I115" s="374"/>
      <c r="J115" s="374"/>
      <c r="K115" s="374"/>
      <c r="L115" s="374"/>
      <c r="M115" s="374"/>
      <c r="N115" s="374"/>
      <c r="O115" s="374"/>
      <c r="P115" s="374"/>
      <c r="Q115" s="374"/>
      <c r="R115" s="374"/>
      <c r="S115" s="376"/>
      <c r="T115" s="484"/>
    </row>
    <row r="116" spans="1:20" s="251" customFormat="1" ht="108.75" customHeight="1">
      <c r="A116" s="361" t="s">
        <v>410</v>
      </c>
      <c r="B116" s="362" t="s">
        <v>608</v>
      </c>
      <c r="C116" s="357" t="s">
        <v>228</v>
      </c>
      <c r="D116" s="358">
        <f>18*D118</f>
        <v>1080</v>
      </c>
      <c r="E116" s="341"/>
      <c r="F116" s="363"/>
      <c r="G116" s="355"/>
      <c r="H116" s="355"/>
      <c r="I116" s="374"/>
      <c r="J116" s="374"/>
      <c r="K116" s="374"/>
      <c r="L116" s="374"/>
      <c r="M116" s="374"/>
      <c r="N116" s="374"/>
      <c r="O116" s="374"/>
      <c r="P116" s="374"/>
      <c r="Q116" s="374"/>
      <c r="R116" s="374"/>
      <c r="S116" s="376"/>
      <c r="T116" s="484"/>
    </row>
    <row r="117" spans="1:20" s="251" customFormat="1" ht="109.5" customHeight="1">
      <c r="A117" s="361" t="s">
        <v>411</v>
      </c>
      <c r="B117" s="362" t="s">
        <v>609</v>
      </c>
      <c r="C117" s="357" t="s">
        <v>228</v>
      </c>
      <c r="D117" s="358">
        <f>16*D119</f>
        <v>3888</v>
      </c>
      <c r="E117" s="341"/>
      <c r="F117" s="363"/>
      <c r="G117" s="355"/>
      <c r="H117" s="355"/>
      <c r="I117" s="374"/>
      <c r="J117" s="374"/>
      <c r="K117" s="374"/>
      <c r="L117" s="374"/>
      <c r="M117" s="374"/>
      <c r="N117" s="374"/>
      <c r="O117" s="374"/>
      <c r="P117" s="374"/>
      <c r="Q117" s="374"/>
      <c r="R117" s="374"/>
      <c r="S117" s="376"/>
      <c r="T117" s="484"/>
    </row>
    <row r="118" spans="1:20" s="251" customFormat="1" ht="107.25" customHeight="1">
      <c r="A118" s="361" t="s">
        <v>412</v>
      </c>
      <c r="B118" s="362" t="s">
        <v>610</v>
      </c>
      <c r="C118" s="357" t="s">
        <v>228</v>
      </c>
      <c r="D118" s="358">
        <v>60</v>
      </c>
      <c r="E118" s="341"/>
      <c r="F118" s="346"/>
      <c r="G118" s="346"/>
      <c r="H118" s="346"/>
      <c r="I118" s="355"/>
      <c r="J118" s="355"/>
      <c r="K118" s="355"/>
      <c r="L118" s="374"/>
      <c r="M118" s="374"/>
      <c r="N118" s="374"/>
      <c r="O118" s="374"/>
      <c r="P118" s="374"/>
      <c r="Q118" s="374"/>
      <c r="R118" s="374"/>
      <c r="S118" s="376"/>
      <c r="T118" s="484"/>
    </row>
    <row r="119" spans="1:20" s="251" customFormat="1" ht="117" customHeight="1">
      <c r="A119" s="361" t="s">
        <v>413</v>
      </c>
      <c r="B119" s="362" t="s">
        <v>611</v>
      </c>
      <c r="C119" s="357" t="s">
        <v>228</v>
      </c>
      <c r="D119" s="358">
        <v>243</v>
      </c>
      <c r="E119" s="341"/>
      <c r="F119" s="346"/>
      <c r="G119" s="346"/>
      <c r="H119" s="346"/>
      <c r="I119" s="355"/>
      <c r="J119" s="355"/>
      <c r="K119" s="355"/>
      <c r="L119" s="374"/>
      <c r="M119" s="374"/>
      <c r="N119" s="374"/>
      <c r="O119" s="374"/>
      <c r="P119" s="374"/>
      <c r="Q119" s="374"/>
      <c r="R119" s="374"/>
      <c r="S119" s="376"/>
      <c r="T119" s="484"/>
    </row>
    <row r="120" spans="1:20" s="251" customFormat="1" ht="104">
      <c r="A120" s="361" t="s">
        <v>414</v>
      </c>
      <c r="B120" s="362" t="s">
        <v>621</v>
      </c>
      <c r="C120" s="357" t="s">
        <v>228</v>
      </c>
      <c r="D120" s="358">
        <f>3480+11664</f>
        <v>15144</v>
      </c>
      <c r="E120" s="341"/>
      <c r="F120" s="346"/>
      <c r="G120" s="346"/>
      <c r="H120" s="374"/>
      <c r="I120" s="365" t="s">
        <v>323</v>
      </c>
      <c r="J120" s="355"/>
      <c r="K120" s="355"/>
      <c r="L120" s="374"/>
      <c r="M120" s="374"/>
      <c r="N120" s="374"/>
      <c r="O120" s="374"/>
      <c r="P120" s="374"/>
      <c r="Q120" s="374"/>
      <c r="R120" s="374"/>
      <c r="S120" s="376"/>
      <c r="T120" s="484"/>
    </row>
    <row r="121" spans="1:20" s="251" customFormat="1" ht="39.75" customHeight="1">
      <c r="A121" s="356" t="s">
        <v>248</v>
      </c>
      <c r="B121" s="366" t="s">
        <v>261</v>
      </c>
      <c r="C121" s="402"/>
      <c r="D121" s="358"/>
      <c r="E121" s="341"/>
      <c r="F121" s="346"/>
      <c r="G121" s="346"/>
      <c r="H121" s="374"/>
      <c r="I121" s="374"/>
      <c r="J121" s="374"/>
      <c r="K121" s="374"/>
      <c r="L121" s="374"/>
      <c r="M121" s="374"/>
      <c r="N121" s="374"/>
      <c r="O121" s="374"/>
      <c r="P121" s="374"/>
      <c r="Q121" s="374"/>
      <c r="R121" s="374"/>
      <c r="S121" s="376"/>
      <c r="T121" s="484"/>
    </row>
    <row r="122" spans="1:20" s="251" customFormat="1" ht="112.5" customHeight="1">
      <c r="A122" s="361" t="s">
        <v>415</v>
      </c>
      <c r="B122" s="362" t="s">
        <v>530</v>
      </c>
      <c r="C122" s="357" t="s">
        <v>228</v>
      </c>
      <c r="D122" s="358">
        <v>1</v>
      </c>
      <c r="E122" s="341"/>
      <c r="F122" s="363"/>
      <c r="G122" s="365" t="s">
        <v>325</v>
      </c>
      <c r="H122" s="355"/>
      <c r="I122" s="374"/>
      <c r="J122" s="374"/>
      <c r="K122" s="374"/>
      <c r="L122" s="374"/>
      <c r="M122" s="374"/>
      <c r="N122" s="374"/>
      <c r="O122" s="374"/>
      <c r="P122" s="374"/>
      <c r="Q122" s="374"/>
      <c r="R122" s="374"/>
      <c r="S122" s="376"/>
      <c r="T122" s="484"/>
    </row>
    <row r="123" spans="1:20" s="251" customFormat="1" ht="89.25" customHeight="1">
      <c r="A123" s="361" t="s">
        <v>416</v>
      </c>
      <c r="B123" s="362" t="s">
        <v>531</v>
      </c>
      <c r="C123" s="357" t="s">
        <v>228</v>
      </c>
      <c r="D123" s="367">
        <f>20+3</f>
        <v>23</v>
      </c>
      <c r="E123" s="341"/>
      <c r="F123" s="346"/>
      <c r="G123" s="355"/>
      <c r="H123" s="374"/>
      <c r="I123" s="374"/>
      <c r="J123" s="374"/>
      <c r="K123" s="374"/>
      <c r="L123" s="374"/>
      <c r="M123" s="374"/>
      <c r="N123" s="374"/>
      <c r="O123" s="374"/>
      <c r="P123" s="374"/>
      <c r="Q123" s="374"/>
      <c r="R123" s="374"/>
      <c r="S123" s="376"/>
      <c r="T123" s="484"/>
    </row>
    <row r="124" spans="1:20" s="251" customFormat="1">
      <c r="A124" s="356" t="s">
        <v>249</v>
      </c>
      <c r="B124" s="348" t="s">
        <v>277</v>
      </c>
      <c r="C124" s="402"/>
      <c r="D124" s="354"/>
      <c r="E124" s="341"/>
      <c r="F124" s="346"/>
      <c r="G124" s="346"/>
      <c r="H124" s="374"/>
      <c r="I124" s="374"/>
      <c r="J124" s="374"/>
      <c r="K124" s="374"/>
      <c r="L124" s="374"/>
      <c r="M124" s="374"/>
      <c r="N124" s="374"/>
      <c r="O124" s="374"/>
      <c r="P124" s="374"/>
      <c r="Q124" s="374"/>
      <c r="R124" s="374"/>
      <c r="S124" s="376"/>
      <c r="T124" s="484"/>
    </row>
    <row r="125" spans="1:20" s="251" customFormat="1" ht="74.25" customHeight="1">
      <c r="A125" s="361" t="s">
        <v>417</v>
      </c>
      <c r="B125" s="362" t="s">
        <v>284</v>
      </c>
      <c r="C125" s="357" t="s">
        <v>228</v>
      </c>
      <c r="D125" s="354">
        <v>1</v>
      </c>
      <c r="E125" s="341"/>
      <c r="F125" s="360"/>
      <c r="G125" s="346"/>
      <c r="H125" s="374"/>
      <c r="I125" s="374"/>
      <c r="J125" s="374"/>
      <c r="K125" s="368"/>
      <c r="L125" s="365" t="s">
        <v>331</v>
      </c>
      <c r="M125" s="365"/>
      <c r="N125" s="374"/>
      <c r="O125" s="374"/>
      <c r="P125" s="374"/>
      <c r="Q125" s="374"/>
      <c r="R125" s="374"/>
      <c r="S125" s="376"/>
      <c r="T125" s="484"/>
    </row>
    <row r="126" spans="1:20" s="251" customFormat="1">
      <c r="A126" s="361" t="s">
        <v>418</v>
      </c>
      <c r="B126" s="362" t="s">
        <v>287</v>
      </c>
      <c r="C126" s="357" t="s">
        <v>228</v>
      </c>
      <c r="D126" s="367">
        <f>20+3</f>
        <v>23</v>
      </c>
      <c r="E126" s="341"/>
      <c r="F126" s="346"/>
      <c r="G126" s="346"/>
      <c r="H126" s="374"/>
      <c r="I126" s="374"/>
      <c r="J126" s="355"/>
      <c r="K126" s="355"/>
      <c r="L126" s="374"/>
      <c r="M126" s="374"/>
      <c r="N126" s="374"/>
      <c r="O126" s="374"/>
      <c r="P126" s="374"/>
      <c r="Q126" s="374"/>
      <c r="R126" s="374"/>
      <c r="S126" s="376"/>
      <c r="T126" s="484"/>
    </row>
    <row r="127" spans="1:20" s="251" customFormat="1" ht="120" customHeight="1">
      <c r="A127" s="361" t="s">
        <v>275</v>
      </c>
      <c r="B127" s="348" t="s">
        <v>532</v>
      </c>
      <c r="C127" s="357" t="s">
        <v>228</v>
      </c>
      <c r="D127" s="367">
        <v>37</v>
      </c>
      <c r="E127" s="341"/>
      <c r="F127" s="346"/>
      <c r="G127" s="346"/>
      <c r="H127" s="374"/>
      <c r="I127" s="374"/>
      <c r="J127" s="355"/>
      <c r="K127" s="355"/>
      <c r="L127" s="374"/>
      <c r="M127" s="374"/>
      <c r="N127" s="374"/>
      <c r="O127" s="374"/>
      <c r="P127" s="374"/>
      <c r="Q127" s="374"/>
      <c r="R127" s="374"/>
      <c r="S127" s="376"/>
      <c r="T127" s="484"/>
    </row>
    <row r="128" spans="1:20" s="251" customFormat="1" ht="30" customHeight="1">
      <c r="A128" s="356" t="s">
        <v>626</v>
      </c>
      <c r="B128" s="348" t="s">
        <v>293</v>
      </c>
      <c r="C128" s="357" t="s">
        <v>227</v>
      </c>
      <c r="D128" s="354">
        <v>232</v>
      </c>
      <c r="E128" s="341"/>
      <c r="F128" s="360"/>
      <c r="G128" s="346"/>
      <c r="H128" s="374"/>
      <c r="I128" s="374"/>
      <c r="J128" s="374"/>
      <c r="K128" s="365" t="s">
        <v>330</v>
      </c>
      <c r="L128" s="365" t="s">
        <v>331</v>
      </c>
      <c r="M128" s="374"/>
      <c r="N128" s="374"/>
      <c r="O128" s="374"/>
      <c r="P128" s="374"/>
      <c r="Q128" s="374"/>
      <c r="R128" s="374"/>
      <c r="S128" s="376"/>
      <c r="T128" s="484"/>
    </row>
    <row r="129" spans="1:20" s="251" customFormat="1" ht="33" customHeight="1">
      <c r="A129" s="356" t="s">
        <v>274</v>
      </c>
      <c r="B129" s="348" t="s">
        <v>533</v>
      </c>
      <c r="C129" s="357" t="s">
        <v>229</v>
      </c>
      <c r="D129" s="370">
        <f>22.7/115.6*5.6</f>
        <v>1.0996539792387543</v>
      </c>
      <c r="E129" s="341"/>
      <c r="F129" s="346"/>
      <c r="G129" s="346"/>
      <c r="H129" s="355"/>
      <c r="I129" s="355"/>
      <c r="J129" s="355"/>
      <c r="K129" s="374"/>
      <c r="L129" s="374"/>
      <c r="M129" s="374"/>
      <c r="N129" s="374"/>
      <c r="O129" s="374"/>
      <c r="P129" s="374"/>
      <c r="Q129" s="374"/>
      <c r="R129" s="374"/>
      <c r="S129" s="376"/>
      <c r="T129" s="484"/>
    </row>
    <row r="130" spans="1:20" s="251" customFormat="1" ht="62.25" customHeight="1">
      <c r="A130" s="356" t="s">
        <v>265</v>
      </c>
      <c r="B130" s="371" t="s">
        <v>534</v>
      </c>
      <c r="C130" s="391" t="s">
        <v>229</v>
      </c>
      <c r="D130" s="370">
        <f>56.1/115.6*5.6</f>
        <v>2.7176470588235295</v>
      </c>
      <c r="E130" s="341"/>
      <c r="F130" s="346"/>
      <c r="G130" s="365" t="s">
        <v>324</v>
      </c>
      <c r="H130" s="355"/>
      <c r="I130" s="365" t="s">
        <v>320</v>
      </c>
      <c r="J130" s="374"/>
      <c r="K130" s="374"/>
      <c r="L130" s="374"/>
      <c r="M130" s="374"/>
      <c r="N130" s="374"/>
      <c r="O130" s="374"/>
      <c r="P130" s="374"/>
      <c r="Q130" s="374"/>
      <c r="R130" s="374"/>
      <c r="S130" s="376"/>
      <c r="T130" s="484"/>
    </row>
    <row r="131" spans="1:20" s="251" customFormat="1" ht="33.75" customHeight="1" thickBot="1">
      <c r="A131" s="356" t="s">
        <v>250</v>
      </c>
      <c r="B131" s="348" t="s">
        <v>535</v>
      </c>
      <c r="C131" s="357" t="s">
        <v>229</v>
      </c>
      <c r="D131" s="370">
        <f>22.7/115.6*5.6</f>
        <v>1.0996539792387543</v>
      </c>
      <c r="E131" s="341"/>
      <c r="F131" s="346"/>
      <c r="G131" s="346"/>
      <c r="H131" s="365" t="s">
        <v>327</v>
      </c>
      <c r="I131" s="355"/>
      <c r="J131" s="355"/>
      <c r="K131" s="374"/>
      <c r="L131" s="374"/>
      <c r="M131" s="374"/>
      <c r="N131" s="374"/>
      <c r="O131" s="374"/>
      <c r="P131" s="374"/>
      <c r="Q131" s="374"/>
      <c r="R131" s="374"/>
      <c r="S131" s="376"/>
      <c r="T131" s="484"/>
    </row>
    <row r="132" spans="1:20" s="403" customFormat="1" ht="59.25" customHeight="1">
      <c r="A132" s="356" t="s">
        <v>251</v>
      </c>
      <c r="B132" s="371" t="s">
        <v>536</v>
      </c>
      <c r="C132" s="357" t="s">
        <v>229</v>
      </c>
      <c r="D132" s="370">
        <f>75/16*1</f>
        <v>4.6875</v>
      </c>
      <c r="E132" s="341"/>
      <c r="F132" s="346"/>
      <c r="G132" s="373"/>
      <c r="H132" s="365" t="s">
        <v>327</v>
      </c>
      <c r="I132" s="355"/>
      <c r="J132" s="355"/>
      <c r="K132" s="373"/>
      <c r="L132" s="373"/>
      <c r="M132" s="373"/>
      <c r="N132" s="373"/>
      <c r="O132" s="373"/>
      <c r="P132" s="373"/>
      <c r="Q132" s="373"/>
      <c r="R132" s="373"/>
      <c r="S132" s="407"/>
      <c r="T132" s="455"/>
    </row>
    <row r="133" spans="1:20" s="403" customFormat="1" ht="50.25" customHeight="1">
      <c r="A133" s="356" t="s">
        <v>419</v>
      </c>
      <c r="B133" s="348" t="s">
        <v>371</v>
      </c>
      <c r="C133" s="357" t="s">
        <v>229</v>
      </c>
      <c r="D133" s="370">
        <f>12/115.6*5.6</f>
        <v>0.58131487889273359</v>
      </c>
      <c r="E133" s="341"/>
      <c r="F133" s="346"/>
      <c r="G133" s="373"/>
      <c r="H133" s="373"/>
      <c r="I133" s="365" t="s">
        <v>320</v>
      </c>
      <c r="J133" s="355"/>
      <c r="K133" s="373"/>
      <c r="L133" s="373"/>
      <c r="M133" s="373"/>
      <c r="N133" s="373"/>
      <c r="O133" s="373"/>
      <c r="P133" s="373"/>
      <c r="Q133" s="373"/>
      <c r="R133" s="373"/>
      <c r="S133" s="407"/>
      <c r="T133" s="456"/>
    </row>
    <row r="134" spans="1:20" s="403" customFormat="1" ht="58.5" customHeight="1" thickBot="1">
      <c r="A134" s="356" t="s">
        <v>252</v>
      </c>
      <c r="B134" s="348" t="s">
        <v>537</v>
      </c>
      <c r="C134" s="357" t="s">
        <v>229</v>
      </c>
      <c r="D134" s="370">
        <f>15/16*1</f>
        <v>0.9375</v>
      </c>
      <c r="E134" s="341"/>
      <c r="F134" s="346"/>
      <c r="G134" s="373"/>
      <c r="H134" s="373"/>
      <c r="I134" s="365" t="s">
        <v>320</v>
      </c>
      <c r="J134" s="355"/>
      <c r="K134" s="373"/>
      <c r="L134" s="373"/>
      <c r="M134" s="373"/>
      <c r="N134" s="373"/>
      <c r="O134" s="373"/>
      <c r="P134" s="373"/>
      <c r="Q134" s="373"/>
      <c r="R134" s="373"/>
      <c r="S134" s="407"/>
      <c r="T134" s="456"/>
    </row>
    <row r="135" spans="1:20" s="251" customFormat="1" ht="16" thickBot="1">
      <c r="A135" s="356" t="s">
        <v>246</v>
      </c>
      <c r="B135" s="348" t="s">
        <v>230</v>
      </c>
      <c r="C135" s="357"/>
      <c r="D135" s="354"/>
      <c r="E135" s="341"/>
      <c r="F135" s="346"/>
      <c r="G135" s="374"/>
      <c r="H135" s="374"/>
      <c r="I135" s="374"/>
      <c r="J135" s="374"/>
      <c r="K135" s="374"/>
      <c r="L135" s="374"/>
      <c r="M135" s="374"/>
      <c r="N135" s="374"/>
      <c r="O135" s="374"/>
      <c r="P135" s="374"/>
      <c r="Q135" s="374"/>
      <c r="R135" s="374"/>
      <c r="S135" s="376"/>
      <c r="T135" s="467"/>
    </row>
    <row r="136" spans="1:20" s="251" customFormat="1" ht="93" customHeight="1">
      <c r="A136" s="361" t="s">
        <v>262</v>
      </c>
      <c r="B136" s="362" t="s">
        <v>612</v>
      </c>
      <c r="C136" s="357" t="s">
        <v>229</v>
      </c>
      <c r="D136" s="375">
        <v>32</v>
      </c>
      <c r="E136" s="341"/>
      <c r="F136" s="346"/>
      <c r="G136" s="374"/>
      <c r="H136" s="374"/>
      <c r="I136" s="355"/>
      <c r="J136" s="355"/>
      <c r="K136" s="374"/>
      <c r="L136" s="374"/>
      <c r="M136" s="374"/>
      <c r="N136" s="374"/>
      <c r="O136" s="374"/>
      <c r="P136" s="374"/>
      <c r="Q136" s="374"/>
      <c r="R136" s="374"/>
      <c r="S136" s="376"/>
      <c r="T136" s="442"/>
    </row>
    <row r="137" spans="1:20" s="251" customFormat="1" ht="90" customHeight="1" thickBot="1">
      <c r="A137" s="361" t="s">
        <v>263</v>
      </c>
      <c r="B137" s="362" t="s">
        <v>613</v>
      </c>
      <c r="C137" s="357" t="s">
        <v>229</v>
      </c>
      <c r="D137" s="375">
        <v>22</v>
      </c>
      <c r="E137" s="341"/>
      <c r="F137" s="346"/>
      <c r="G137" s="374"/>
      <c r="H137" s="374"/>
      <c r="I137" s="374"/>
      <c r="J137" s="355"/>
      <c r="K137" s="365"/>
      <c r="L137" s="374"/>
      <c r="M137" s="374"/>
      <c r="N137" s="374"/>
      <c r="O137" s="374"/>
      <c r="P137" s="374"/>
      <c r="Q137" s="374"/>
      <c r="R137" s="374"/>
      <c r="S137" s="376"/>
      <c r="T137" s="445"/>
    </row>
    <row r="138" spans="1:20" s="251" customFormat="1" ht="87" customHeight="1">
      <c r="A138" s="361" t="s">
        <v>384</v>
      </c>
      <c r="B138" s="362" t="s">
        <v>614</v>
      </c>
      <c r="C138" s="357" t="s">
        <v>229</v>
      </c>
      <c r="D138" s="354">
        <v>4</v>
      </c>
      <c r="E138" s="341"/>
      <c r="F138" s="346"/>
      <c r="G138" s="374"/>
      <c r="H138" s="374"/>
      <c r="I138" s="374"/>
      <c r="J138" s="355"/>
      <c r="K138" s="365" t="s">
        <v>330</v>
      </c>
      <c r="L138" s="374"/>
      <c r="M138" s="374"/>
      <c r="N138" s="374"/>
      <c r="O138" s="374"/>
      <c r="P138" s="374"/>
      <c r="Q138" s="374"/>
      <c r="R138" s="374"/>
      <c r="S138" s="376"/>
      <c r="T138" s="484"/>
    </row>
    <row r="139" spans="1:20" s="251" customFormat="1" ht="87.75" customHeight="1">
      <c r="A139" s="361" t="s">
        <v>385</v>
      </c>
      <c r="B139" s="362" t="s">
        <v>615</v>
      </c>
      <c r="C139" s="357" t="s">
        <v>229</v>
      </c>
      <c r="D139" s="354">
        <v>0.8</v>
      </c>
      <c r="E139" s="341"/>
      <c r="F139" s="346"/>
      <c r="G139" s="374"/>
      <c r="H139" s="374"/>
      <c r="I139" s="374"/>
      <c r="J139" s="369" t="s">
        <v>337</v>
      </c>
      <c r="K139" s="369" t="s">
        <v>330</v>
      </c>
      <c r="L139" s="374"/>
      <c r="M139" s="374"/>
      <c r="N139" s="408"/>
      <c r="O139" s="374"/>
      <c r="P139" s="374"/>
      <c r="Q139" s="374"/>
      <c r="R139" s="374"/>
      <c r="S139" s="376"/>
      <c r="T139" s="452"/>
    </row>
    <row r="140" spans="1:20" s="251" customFormat="1" ht="33" customHeight="1">
      <c r="A140" s="361" t="s">
        <v>386</v>
      </c>
      <c r="B140" s="362" t="s">
        <v>616</v>
      </c>
      <c r="C140" s="357" t="s">
        <v>229</v>
      </c>
      <c r="D140" s="354">
        <v>5.8</v>
      </c>
      <c r="E140" s="341"/>
      <c r="F140" s="346"/>
      <c r="G140" s="374"/>
      <c r="H140" s="374"/>
      <c r="I140" s="374"/>
      <c r="J140" s="355"/>
      <c r="K140" s="355"/>
      <c r="L140" s="355"/>
      <c r="M140" s="374"/>
      <c r="N140" s="408"/>
      <c r="O140" s="374"/>
      <c r="P140" s="374"/>
      <c r="Q140" s="374"/>
      <c r="R140" s="374"/>
      <c r="S140" s="376"/>
      <c r="T140" s="479"/>
    </row>
    <row r="141" spans="1:20" s="251" customFormat="1" ht="33.75" customHeight="1">
      <c r="A141" s="361" t="s">
        <v>388</v>
      </c>
      <c r="B141" s="362" t="s">
        <v>617</v>
      </c>
      <c r="C141" s="357" t="s">
        <v>229</v>
      </c>
      <c r="D141" s="377">
        <f>5/115.6*5.6</f>
        <v>0.24221453287197231</v>
      </c>
      <c r="E141" s="341"/>
      <c r="F141" s="346"/>
      <c r="G141" s="374"/>
      <c r="H141" s="373"/>
      <c r="I141" s="374"/>
      <c r="J141" s="355"/>
      <c r="K141" s="355"/>
      <c r="L141" s="355"/>
      <c r="M141" s="374"/>
      <c r="N141" s="374"/>
      <c r="O141" s="374"/>
      <c r="P141" s="374"/>
      <c r="Q141" s="374"/>
      <c r="R141" s="374"/>
      <c r="S141" s="376"/>
      <c r="T141" s="479"/>
    </row>
    <row r="142" spans="1:20" s="251" customFormat="1" ht="45.75" customHeight="1">
      <c r="A142" s="356" t="s">
        <v>267</v>
      </c>
      <c r="B142" s="390" t="s">
        <v>452</v>
      </c>
      <c r="C142" s="357" t="s">
        <v>228</v>
      </c>
      <c r="D142" s="354">
        <v>1</v>
      </c>
      <c r="E142" s="341"/>
      <c r="F142" s="346"/>
      <c r="G142" s="346"/>
      <c r="H142" s="374"/>
      <c r="I142" s="374"/>
      <c r="J142" s="374"/>
      <c r="K142" s="374"/>
      <c r="L142" s="369" t="s">
        <v>340</v>
      </c>
      <c r="M142" s="374"/>
      <c r="N142" s="374"/>
      <c r="O142" s="374"/>
      <c r="P142" s="374"/>
      <c r="Q142" s="374"/>
      <c r="R142" s="374"/>
      <c r="S142" s="376"/>
      <c r="T142" s="479"/>
    </row>
    <row r="143" spans="1:20" s="251" customFormat="1" ht="55.75" customHeight="1">
      <c r="A143" s="356" t="s">
        <v>387</v>
      </c>
      <c r="B143" s="327" t="s">
        <v>627</v>
      </c>
      <c r="C143" s="357" t="s">
        <v>228</v>
      </c>
      <c r="D143" s="367">
        <f>20+3</f>
        <v>23</v>
      </c>
      <c r="E143" s="341"/>
      <c r="F143" s="346"/>
      <c r="G143" s="346"/>
      <c r="H143" s="374"/>
      <c r="I143" s="374"/>
      <c r="J143" s="355"/>
      <c r="K143" s="355"/>
      <c r="L143" s="374"/>
      <c r="M143" s="374"/>
      <c r="N143" s="374"/>
      <c r="O143" s="374"/>
      <c r="P143" s="374"/>
      <c r="Q143" s="374"/>
      <c r="R143" s="374"/>
      <c r="S143" s="376"/>
      <c r="T143" s="482"/>
    </row>
    <row r="144" spans="1:20" s="251" customFormat="1" ht="27" customHeight="1" thickBot="1">
      <c r="A144" s="356" t="s">
        <v>244</v>
      </c>
      <c r="B144" s="390" t="s">
        <v>430</v>
      </c>
      <c r="C144" s="357" t="s">
        <v>264</v>
      </c>
      <c r="D144" s="358">
        <v>750</v>
      </c>
      <c r="E144" s="341"/>
      <c r="F144" s="346"/>
      <c r="G144" s="346"/>
      <c r="H144" s="374"/>
      <c r="I144" s="374"/>
      <c r="J144" s="374"/>
      <c r="K144" s="374"/>
      <c r="L144" s="374"/>
      <c r="M144" s="374"/>
      <c r="N144" s="374"/>
      <c r="O144" s="374"/>
      <c r="P144" s="374"/>
      <c r="Q144" s="369" t="s">
        <v>322</v>
      </c>
      <c r="R144" s="369" t="s">
        <v>336</v>
      </c>
      <c r="S144" s="376"/>
      <c r="T144" s="478"/>
    </row>
    <row r="145" spans="1:261" s="251" customFormat="1" ht="46.5" customHeight="1" thickBot="1">
      <c r="A145" s="356" t="s">
        <v>231</v>
      </c>
      <c r="B145" s="348" t="s">
        <v>544</v>
      </c>
      <c r="C145" s="357" t="s">
        <v>278</v>
      </c>
      <c r="D145" s="354">
        <v>1000</v>
      </c>
      <c r="E145" s="341"/>
      <c r="F145" s="346"/>
      <c r="G145" s="346"/>
      <c r="H145" s="381"/>
      <c r="I145" s="374"/>
      <c r="J145" s="374"/>
      <c r="K145" s="374"/>
      <c r="L145" s="374"/>
      <c r="M145" s="374"/>
      <c r="N145" s="374"/>
      <c r="O145" s="374"/>
      <c r="P145" s="369"/>
      <c r="Q145" s="369"/>
      <c r="R145" s="369" t="s">
        <v>349</v>
      </c>
      <c r="S145" s="376"/>
      <c r="T145" s="459"/>
    </row>
    <row r="146" spans="1:261" s="251" customFormat="1" ht="99" customHeight="1" thickBot="1">
      <c r="A146" s="356" t="s">
        <v>232</v>
      </c>
      <c r="B146" s="348" t="s">
        <v>437</v>
      </c>
      <c r="C146" s="392" t="s">
        <v>257</v>
      </c>
      <c r="D146" s="393">
        <v>0.06</v>
      </c>
      <c r="E146" s="399"/>
      <c r="F146" s="394"/>
      <c r="G146" s="395"/>
      <c r="H146" s="395"/>
      <c r="I146" s="396"/>
      <c r="J146" s="396"/>
      <c r="K146" s="396"/>
      <c r="L146" s="396"/>
      <c r="M146" s="396"/>
      <c r="N146" s="396"/>
      <c r="O146" s="396"/>
      <c r="P146" s="396"/>
      <c r="Q146" s="396"/>
      <c r="R146" s="396"/>
      <c r="S146" s="397"/>
      <c r="T146" s="441"/>
    </row>
    <row r="147" spans="1:261" s="251" customFormat="1" ht="16" thickBot="1">
      <c r="A147" s="560"/>
      <c r="B147" s="561"/>
      <c r="C147" s="561"/>
      <c r="D147" s="561"/>
      <c r="E147" s="308"/>
      <c r="F147" s="308"/>
      <c r="G147" s="308"/>
      <c r="H147" s="309"/>
      <c r="I147" s="310"/>
      <c r="J147" s="310"/>
      <c r="K147" s="310"/>
      <c r="L147" s="310"/>
      <c r="M147" s="310"/>
      <c r="N147" s="310"/>
      <c r="O147" s="310"/>
      <c r="P147" s="310"/>
      <c r="Q147" s="310"/>
      <c r="R147" s="310"/>
      <c r="S147" s="383"/>
      <c r="T147" s="444"/>
    </row>
    <row r="148" spans="1:261" s="251" customFormat="1" ht="50.25" customHeight="1" thickBot="1">
      <c r="A148" s="533" t="s">
        <v>219</v>
      </c>
      <c r="B148" s="535" t="s">
        <v>220</v>
      </c>
      <c r="C148" s="537" t="s">
        <v>239</v>
      </c>
      <c r="D148" s="538"/>
      <c r="E148" s="540"/>
      <c r="F148" s="540"/>
      <c r="G148" s="540"/>
      <c r="H148" s="540"/>
      <c r="I148" s="540"/>
      <c r="J148" s="540"/>
      <c r="K148" s="540"/>
      <c r="L148" s="540"/>
      <c r="M148" s="540"/>
      <c r="N148" s="540"/>
      <c r="O148" s="540"/>
      <c r="P148" s="540"/>
      <c r="Q148" s="540"/>
      <c r="R148" s="540"/>
      <c r="S148" s="590"/>
      <c r="T148" s="484"/>
    </row>
    <row r="149" spans="1:261" s="251" customFormat="1" ht="27.65" customHeight="1">
      <c r="A149" s="534"/>
      <c r="B149" s="536"/>
      <c r="C149" s="591" t="s">
        <v>221</v>
      </c>
      <c r="D149" s="592" t="s">
        <v>222</v>
      </c>
      <c r="E149" s="583" t="s">
        <v>300</v>
      </c>
      <c r="F149" s="545" t="s">
        <v>301</v>
      </c>
      <c r="G149" s="531" t="s">
        <v>302</v>
      </c>
      <c r="H149" s="531" t="s">
        <v>303</v>
      </c>
      <c r="I149" s="531" t="s">
        <v>304</v>
      </c>
      <c r="J149" s="531" t="s">
        <v>305</v>
      </c>
      <c r="K149" s="531" t="s">
        <v>306</v>
      </c>
      <c r="L149" s="531" t="s">
        <v>307</v>
      </c>
      <c r="M149" s="531" t="s">
        <v>308</v>
      </c>
      <c r="N149" s="531" t="s">
        <v>309</v>
      </c>
      <c r="O149" s="557" t="s">
        <v>310</v>
      </c>
      <c r="P149" s="531" t="s">
        <v>311</v>
      </c>
      <c r="Q149" s="531" t="s">
        <v>312</v>
      </c>
      <c r="R149" s="531" t="s">
        <v>313</v>
      </c>
      <c r="S149" s="588" t="s">
        <v>314</v>
      </c>
      <c r="T149" s="484"/>
    </row>
    <row r="150" spans="1:261" s="251" customFormat="1" ht="16" thickBot="1">
      <c r="A150" s="593" t="s">
        <v>315</v>
      </c>
      <c r="B150" s="594"/>
      <c r="C150" s="591"/>
      <c r="D150" s="592"/>
      <c r="E150" s="584"/>
      <c r="F150" s="546"/>
      <c r="G150" s="532"/>
      <c r="H150" s="532"/>
      <c r="I150" s="532"/>
      <c r="J150" s="532"/>
      <c r="K150" s="532"/>
      <c r="L150" s="532"/>
      <c r="M150" s="532"/>
      <c r="N150" s="532"/>
      <c r="O150" s="558"/>
      <c r="P150" s="532"/>
      <c r="Q150" s="532"/>
      <c r="R150" s="532"/>
      <c r="S150" s="589"/>
      <c r="T150" s="484"/>
    </row>
    <row r="151" spans="1:261" s="251" customFormat="1">
      <c r="A151" s="384" t="s">
        <v>240</v>
      </c>
      <c r="B151" s="385" t="s">
        <v>352</v>
      </c>
      <c r="C151" s="386" t="s">
        <v>225</v>
      </c>
      <c r="D151" s="354">
        <v>0.06</v>
      </c>
      <c r="E151" s="341"/>
      <c r="F151" s="346"/>
      <c r="G151" s="346"/>
      <c r="H151" s="374"/>
      <c r="I151" s="374"/>
      <c r="J151" s="374"/>
      <c r="K151" s="374"/>
      <c r="L151" s="374"/>
      <c r="M151" s="374"/>
      <c r="N151" s="374"/>
      <c r="O151" s="374"/>
      <c r="P151" s="365" t="s">
        <v>334</v>
      </c>
      <c r="Q151" s="355"/>
      <c r="R151" s="374"/>
      <c r="S151" s="376"/>
      <c r="T151" s="484"/>
    </row>
    <row r="152" spans="1:261" s="251" customFormat="1" ht="26.5" thickBot="1">
      <c r="A152" s="384" t="s">
        <v>241</v>
      </c>
      <c r="B152" s="387" t="s">
        <v>357</v>
      </c>
      <c r="C152" s="398" t="s">
        <v>225</v>
      </c>
      <c r="D152" s="354">
        <v>0.06</v>
      </c>
      <c r="E152" s="342"/>
      <c r="F152" s="355"/>
      <c r="G152" s="355"/>
      <c r="H152" s="355"/>
      <c r="I152" s="355"/>
      <c r="J152" s="355"/>
      <c r="K152" s="355"/>
      <c r="L152" s="355"/>
      <c r="M152" s="355"/>
      <c r="N152" s="355"/>
      <c r="O152" s="355"/>
      <c r="P152" s="355"/>
      <c r="Q152" s="355"/>
      <c r="R152" s="355"/>
      <c r="S152" s="382"/>
      <c r="T152" s="484"/>
    </row>
    <row r="153" spans="1:261" s="251" customFormat="1">
      <c r="A153" s="574"/>
      <c r="B153" s="575"/>
      <c r="C153" s="575"/>
      <c r="D153" s="575"/>
      <c r="E153" s="245"/>
      <c r="F153" s="245"/>
      <c r="G153" s="245"/>
      <c r="H153" s="311"/>
      <c r="I153" s="252"/>
      <c r="J153" s="252"/>
      <c r="K153" s="252"/>
      <c r="L153" s="252"/>
      <c r="M153" s="252"/>
      <c r="N153" s="252"/>
      <c r="O153" s="252"/>
      <c r="P153" s="252"/>
      <c r="Q153" s="252"/>
      <c r="R153" s="252"/>
      <c r="S153" s="353"/>
      <c r="T153" s="484"/>
    </row>
    <row r="154" spans="1:261">
      <c r="T154" s="484"/>
    </row>
    <row r="155" spans="1:261" s="480" customFormat="1" ht="31.5" customHeight="1">
      <c r="A155" s="527" t="s">
        <v>639</v>
      </c>
      <c r="B155" s="527"/>
      <c r="C155" s="527" t="s">
        <v>640</v>
      </c>
      <c r="D155" s="527"/>
      <c r="E155" s="527"/>
      <c r="F155" s="527"/>
      <c r="G155" s="527"/>
      <c r="H155" s="481"/>
      <c r="I155" s="481"/>
      <c r="J155" s="481"/>
      <c r="T155" s="484"/>
    </row>
    <row r="156" spans="1:261" s="480" customFormat="1">
      <c r="A156" s="528" t="s">
        <v>641</v>
      </c>
      <c r="B156" s="528"/>
      <c r="C156" s="469"/>
      <c r="D156" s="470" t="s">
        <v>642</v>
      </c>
      <c r="E156" s="469"/>
      <c r="F156" s="443" t="s">
        <v>643</v>
      </c>
      <c r="G156" s="471"/>
      <c r="H156" s="481"/>
      <c r="I156" s="481"/>
      <c r="J156" s="481"/>
      <c r="T156" s="484"/>
    </row>
    <row r="157" spans="1:261" s="480" customFormat="1">
      <c r="A157" s="528"/>
      <c r="B157" s="528"/>
      <c r="C157" s="527" t="s">
        <v>644</v>
      </c>
      <c r="D157" s="527"/>
      <c r="E157" s="472"/>
      <c r="F157" s="472"/>
      <c r="G157" s="473"/>
      <c r="H157" s="481"/>
      <c r="I157" s="481"/>
      <c r="J157" s="481"/>
      <c r="T157" s="484"/>
    </row>
    <row r="158" spans="1:261">
      <c r="A158" s="448"/>
      <c r="B158" s="448"/>
      <c r="C158" s="449"/>
      <c r="D158" s="451"/>
      <c r="E158" s="448"/>
      <c r="F158" s="448"/>
      <c r="G158" s="448"/>
      <c r="H158" s="448"/>
      <c r="I158" s="448"/>
      <c r="J158" s="448"/>
      <c r="K158" s="448"/>
      <c r="L158" s="448"/>
      <c r="M158" s="448"/>
      <c r="N158" s="448"/>
      <c r="O158" s="448"/>
      <c r="P158" s="448"/>
      <c r="Q158" s="448"/>
      <c r="R158" s="448"/>
      <c r="S158" s="448"/>
      <c r="T158" s="471"/>
      <c r="U158" s="448"/>
      <c r="V158" s="448"/>
      <c r="W158" s="448"/>
      <c r="X158" s="448"/>
      <c r="Y158" s="448"/>
      <c r="Z158" s="448"/>
      <c r="AA158" s="448"/>
      <c r="AB158" s="448"/>
      <c r="AC158" s="448"/>
      <c r="AD158" s="448"/>
      <c r="AE158" s="448"/>
      <c r="AF158" s="448"/>
      <c r="AG158" s="448"/>
      <c r="AH158" s="448"/>
      <c r="AI158" s="448"/>
      <c r="AJ158" s="448"/>
      <c r="AK158" s="448"/>
      <c r="AL158" s="448"/>
      <c r="AM158" s="448"/>
      <c r="AN158" s="448"/>
      <c r="AO158" s="448"/>
      <c r="AP158" s="448"/>
      <c r="AQ158" s="448"/>
      <c r="AR158" s="448"/>
      <c r="AS158" s="448"/>
      <c r="AT158" s="448"/>
      <c r="AU158" s="448"/>
      <c r="AV158" s="448"/>
      <c r="AW158" s="448"/>
      <c r="AX158" s="448"/>
      <c r="AY158" s="448"/>
      <c r="AZ158" s="448"/>
      <c r="BA158" s="448"/>
      <c r="BB158" s="448"/>
      <c r="BC158" s="448"/>
      <c r="BD158" s="448"/>
      <c r="BE158" s="448"/>
      <c r="BF158" s="448"/>
      <c r="BG158" s="448"/>
      <c r="BH158" s="448"/>
      <c r="BI158" s="448"/>
      <c r="BJ158" s="448"/>
      <c r="BK158" s="448"/>
      <c r="BL158" s="448"/>
      <c r="BM158" s="448"/>
      <c r="BN158" s="448"/>
      <c r="BO158" s="448"/>
      <c r="BP158" s="448"/>
      <c r="BQ158" s="448"/>
      <c r="BR158" s="448"/>
      <c r="BS158" s="448"/>
      <c r="BT158" s="448"/>
      <c r="BU158" s="448"/>
      <c r="BV158" s="448"/>
      <c r="BW158" s="448"/>
      <c r="BX158" s="448"/>
      <c r="BY158" s="448"/>
      <c r="BZ158" s="448"/>
      <c r="CA158" s="448"/>
      <c r="CB158" s="448"/>
      <c r="CC158" s="448"/>
      <c r="CD158" s="448"/>
      <c r="CE158" s="448"/>
      <c r="CF158" s="448"/>
      <c r="CG158" s="448"/>
      <c r="CH158" s="448"/>
      <c r="CI158" s="448"/>
      <c r="CJ158" s="448"/>
      <c r="CK158" s="448"/>
      <c r="CL158" s="448"/>
      <c r="CM158" s="448"/>
      <c r="CN158" s="448"/>
      <c r="CO158" s="448"/>
      <c r="CP158" s="448"/>
      <c r="CQ158" s="448"/>
      <c r="CR158" s="448"/>
      <c r="CS158" s="448"/>
      <c r="CT158" s="448"/>
      <c r="CU158" s="448"/>
      <c r="CV158" s="448"/>
      <c r="CW158" s="448"/>
      <c r="CX158" s="448"/>
      <c r="CY158" s="448"/>
      <c r="CZ158" s="448"/>
      <c r="DA158" s="448"/>
      <c r="DB158" s="448"/>
      <c r="DC158" s="448"/>
      <c r="DD158" s="448"/>
      <c r="DE158" s="448"/>
      <c r="DF158" s="448"/>
      <c r="DG158" s="448"/>
      <c r="DH158" s="448"/>
      <c r="DI158" s="448"/>
      <c r="DJ158" s="448"/>
      <c r="DK158" s="448"/>
      <c r="DL158" s="448"/>
      <c r="DM158" s="448"/>
      <c r="DN158" s="448"/>
      <c r="DO158" s="448"/>
      <c r="DP158" s="448"/>
      <c r="DQ158" s="448"/>
      <c r="DR158" s="448"/>
      <c r="DS158" s="448"/>
      <c r="DT158" s="448"/>
      <c r="DU158" s="448"/>
      <c r="DV158" s="448"/>
      <c r="DW158" s="448"/>
      <c r="DX158" s="448"/>
      <c r="DY158" s="448"/>
      <c r="DZ158" s="448"/>
      <c r="EA158" s="448"/>
      <c r="EB158" s="448"/>
      <c r="EC158" s="448"/>
      <c r="ED158" s="448"/>
      <c r="EE158" s="448"/>
      <c r="EF158" s="448"/>
      <c r="EG158" s="448"/>
      <c r="EH158" s="448"/>
      <c r="EI158" s="448"/>
      <c r="EJ158" s="448"/>
      <c r="EK158" s="448"/>
      <c r="EL158" s="448"/>
      <c r="EM158" s="448"/>
      <c r="EN158" s="448"/>
      <c r="EO158" s="448"/>
      <c r="EP158" s="448"/>
      <c r="EQ158" s="448"/>
      <c r="ER158" s="448"/>
      <c r="ES158" s="448"/>
      <c r="ET158" s="448"/>
      <c r="EU158" s="448"/>
      <c r="EV158" s="448"/>
      <c r="EW158" s="448"/>
      <c r="EX158" s="448"/>
      <c r="EY158" s="448"/>
      <c r="EZ158" s="448"/>
      <c r="FA158" s="448"/>
      <c r="FB158" s="448"/>
      <c r="FC158" s="448"/>
      <c r="FD158" s="448"/>
      <c r="FE158" s="448"/>
      <c r="FF158" s="448"/>
      <c r="FG158" s="448"/>
      <c r="FH158" s="448"/>
      <c r="FI158" s="448"/>
      <c r="FJ158" s="448"/>
      <c r="FK158" s="448"/>
      <c r="FL158" s="448"/>
      <c r="FM158" s="448"/>
      <c r="FN158" s="448"/>
      <c r="FO158" s="448"/>
      <c r="FP158" s="448"/>
      <c r="FQ158" s="448"/>
      <c r="FR158" s="448"/>
      <c r="FS158" s="448"/>
      <c r="FT158" s="448"/>
      <c r="FU158" s="448"/>
      <c r="FV158" s="448"/>
      <c r="FW158" s="448"/>
      <c r="FX158" s="448"/>
      <c r="FY158" s="448"/>
      <c r="FZ158" s="448"/>
      <c r="GA158" s="448"/>
      <c r="GB158" s="448"/>
      <c r="GC158" s="448"/>
      <c r="GD158" s="448"/>
      <c r="GE158" s="448"/>
      <c r="GF158" s="448"/>
      <c r="GG158" s="448"/>
      <c r="GH158" s="448"/>
      <c r="GI158" s="448"/>
      <c r="GJ158" s="448"/>
      <c r="GK158" s="448"/>
      <c r="GL158" s="448"/>
      <c r="GM158" s="448"/>
      <c r="GN158" s="448"/>
      <c r="GO158" s="448"/>
      <c r="GP158" s="448"/>
      <c r="GQ158" s="448"/>
      <c r="GR158" s="448"/>
      <c r="GS158" s="448"/>
      <c r="GT158" s="448"/>
      <c r="GU158" s="448"/>
      <c r="GV158" s="448"/>
      <c r="GW158" s="448"/>
      <c r="GX158" s="448"/>
      <c r="GY158" s="448"/>
      <c r="GZ158" s="448"/>
      <c r="HA158" s="448"/>
      <c r="HB158" s="448"/>
      <c r="HC158" s="448"/>
      <c r="HD158" s="448"/>
      <c r="HE158" s="448"/>
      <c r="HF158" s="448"/>
      <c r="HG158" s="448"/>
      <c r="HH158" s="448"/>
      <c r="HI158" s="448"/>
      <c r="HJ158" s="448"/>
      <c r="HK158" s="448"/>
      <c r="HL158" s="448"/>
      <c r="HM158" s="448"/>
      <c r="HN158" s="448"/>
      <c r="HO158" s="448"/>
      <c r="HP158" s="448"/>
      <c r="HQ158" s="448"/>
      <c r="HR158" s="448"/>
      <c r="HS158" s="448"/>
      <c r="HT158" s="448"/>
      <c r="HU158" s="448"/>
      <c r="HV158" s="448"/>
      <c r="HW158" s="448"/>
      <c r="HX158" s="448"/>
      <c r="HY158" s="448"/>
      <c r="HZ158" s="448"/>
      <c r="IA158" s="448"/>
      <c r="IB158" s="448"/>
      <c r="IC158" s="448"/>
      <c r="ID158" s="448"/>
      <c r="IE158" s="448"/>
      <c r="IF158" s="448"/>
      <c r="IG158" s="448"/>
      <c r="IH158" s="448"/>
      <c r="II158" s="448"/>
      <c r="IJ158" s="448"/>
      <c r="IK158" s="448"/>
      <c r="IL158" s="448"/>
      <c r="IM158" s="448"/>
      <c r="IN158" s="448"/>
      <c r="IO158" s="448"/>
      <c r="IP158" s="448"/>
      <c r="IQ158" s="448"/>
      <c r="IR158" s="448"/>
      <c r="IS158" s="448"/>
      <c r="IT158" s="448"/>
      <c r="IU158" s="448"/>
      <c r="IV158" s="448"/>
      <c r="IW158" s="448"/>
      <c r="IX158" s="448"/>
      <c r="IY158" s="448"/>
      <c r="IZ158" s="448"/>
      <c r="JA158" s="448"/>
    </row>
    <row r="159" spans="1:261">
      <c r="A159" s="448"/>
      <c r="B159" s="448"/>
      <c r="C159" s="449"/>
      <c r="D159" s="451"/>
      <c r="E159" s="448"/>
      <c r="F159" s="448"/>
      <c r="G159" s="448"/>
      <c r="H159" s="448"/>
      <c r="I159" s="448"/>
      <c r="J159" s="448"/>
      <c r="K159" s="448"/>
      <c r="L159" s="448"/>
      <c r="M159" s="448"/>
      <c r="N159" s="448"/>
      <c r="O159" s="448"/>
      <c r="P159" s="448"/>
      <c r="Q159" s="448"/>
      <c r="R159" s="448"/>
      <c r="S159" s="448"/>
      <c r="T159" s="473"/>
      <c r="U159" s="448"/>
      <c r="V159" s="448"/>
      <c r="W159" s="448"/>
      <c r="X159" s="448"/>
      <c r="Y159" s="448"/>
      <c r="Z159" s="448"/>
      <c r="AA159" s="448"/>
      <c r="AB159" s="448"/>
      <c r="AC159" s="448"/>
      <c r="AD159" s="448"/>
      <c r="AE159" s="448"/>
      <c r="AF159" s="448"/>
      <c r="AG159" s="448"/>
      <c r="AH159" s="448"/>
      <c r="AI159" s="448"/>
      <c r="AJ159" s="448"/>
      <c r="AK159" s="448"/>
      <c r="AL159" s="448"/>
      <c r="AM159" s="448"/>
      <c r="AN159" s="448"/>
      <c r="AO159" s="448"/>
      <c r="AP159" s="448"/>
      <c r="AQ159" s="448"/>
      <c r="AR159" s="448"/>
      <c r="AS159" s="448"/>
      <c r="AT159" s="448"/>
      <c r="AU159" s="448"/>
      <c r="AV159" s="448"/>
      <c r="AW159" s="448"/>
      <c r="AX159" s="448"/>
      <c r="AY159" s="448"/>
      <c r="AZ159" s="448"/>
      <c r="BA159" s="448"/>
      <c r="BB159" s="448"/>
      <c r="BC159" s="448"/>
      <c r="BD159" s="448"/>
      <c r="BE159" s="448"/>
      <c r="BF159" s="448"/>
      <c r="BG159" s="448"/>
      <c r="BH159" s="448"/>
      <c r="BI159" s="448"/>
      <c r="BJ159" s="448"/>
      <c r="BK159" s="448"/>
      <c r="BL159" s="448"/>
      <c r="BM159" s="448"/>
      <c r="BN159" s="448"/>
      <c r="BO159" s="448"/>
      <c r="BP159" s="448"/>
      <c r="BQ159" s="448"/>
      <c r="BR159" s="448"/>
      <c r="BS159" s="448"/>
      <c r="BT159" s="448"/>
      <c r="BU159" s="448"/>
      <c r="BV159" s="448"/>
      <c r="BW159" s="448"/>
      <c r="BX159" s="448"/>
      <c r="BY159" s="448"/>
      <c r="BZ159" s="448"/>
      <c r="CA159" s="448"/>
      <c r="CB159" s="448"/>
      <c r="CC159" s="448"/>
      <c r="CD159" s="448"/>
      <c r="CE159" s="448"/>
      <c r="CF159" s="448"/>
      <c r="CG159" s="448"/>
      <c r="CH159" s="448"/>
      <c r="CI159" s="448"/>
      <c r="CJ159" s="448"/>
      <c r="CK159" s="448"/>
      <c r="CL159" s="448"/>
      <c r="CM159" s="448"/>
      <c r="CN159" s="448"/>
      <c r="CO159" s="448"/>
      <c r="CP159" s="448"/>
      <c r="CQ159" s="448"/>
      <c r="CR159" s="448"/>
      <c r="CS159" s="448"/>
      <c r="CT159" s="448"/>
      <c r="CU159" s="448"/>
      <c r="CV159" s="448"/>
      <c r="CW159" s="448"/>
      <c r="CX159" s="448"/>
      <c r="CY159" s="448"/>
      <c r="CZ159" s="448"/>
      <c r="DA159" s="448"/>
      <c r="DB159" s="448"/>
      <c r="DC159" s="448"/>
      <c r="DD159" s="448"/>
      <c r="DE159" s="448"/>
      <c r="DF159" s="448"/>
      <c r="DG159" s="448"/>
      <c r="DH159" s="448"/>
      <c r="DI159" s="448"/>
      <c r="DJ159" s="448"/>
      <c r="DK159" s="448"/>
      <c r="DL159" s="448"/>
      <c r="DM159" s="448"/>
      <c r="DN159" s="448"/>
      <c r="DO159" s="448"/>
      <c r="DP159" s="448"/>
      <c r="DQ159" s="448"/>
      <c r="DR159" s="448"/>
      <c r="DS159" s="448"/>
      <c r="DT159" s="448"/>
      <c r="DU159" s="448"/>
      <c r="DV159" s="448"/>
      <c r="DW159" s="448"/>
      <c r="DX159" s="448"/>
      <c r="DY159" s="448"/>
      <c r="DZ159" s="448"/>
      <c r="EA159" s="448"/>
      <c r="EB159" s="448"/>
      <c r="EC159" s="448"/>
      <c r="ED159" s="448"/>
      <c r="EE159" s="448"/>
      <c r="EF159" s="448"/>
      <c r="EG159" s="448"/>
      <c r="EH159" s="448"/>
      <c r="EI159" s="448"/>
      <c r="EJ159" s="448"/>
      <c r="EK159" s="448"/>
      <c r="EL159" s="448"/>
      <c r="EM159" s="448"/>
      <c r="EN159" s="448"/>
      <c r="EO159" s="448"/>
      <c r="EP159" s="448"/>
      <c r="EQ159" s="448"/>
      <c r="ER159" s="448"/>
      <c r="ES159" s="448"/>
      <c r="ET159" s="448"/>
      <c r="EU159" s="448"/>
      <c r="EV159" s="448"/>
      <c r="EW159" s="448"/>
      <c r="EX159" s="448"/>
      <c r="EY159" s="448"/>
      <c r="EZ159" s="448"/>
      <c r="FA159" s="448"/>
      <c r="FB159" s="448"/>
      <c r="FC159" s="448"/>
      <c r="FD159" s="448"/>
      <c r="FE159" s="448"/>
      <c r="FF159" s="448"/>
      <c r="FG159" s="448"/>
      <c r="FH159" s="448"/>
      <c r="FI159" s="448"/>
      <c r="FJ159" s="448"/>
      <c r="FK159" s="448"/>
      <c r="FL159" s="448"/>
      <c r="FM159" s="448"/>
      <c r="FN159" s="448"/>
      <c r="FO159" s="448"/>
      <c r="FP159" s="448"/>
      <c r="FQ159" s="448"/>
      <c r="FR159" s="448"/>
      <c r="FS159" s="448"/>
      <c r="FT159" s="448"/>
      <c r="FU159" s="448"/>
      <c r="FV159" s="448"/>
      <c r="FW159" s="448"/>
      <c r="FX159" s="448"/>
      <c r="FY159" s="448"/>
      <c r="FZ159" s="448"/>
      <c r="GA159" s="448"/>
      <c r="GB159" s="448"/>
      <c r="GC159" s="448"/>
      <c r="GD159" s="448"/>
      <c r="GE159" s="448"/>
      <c r="GF159" s="448"/>
      <c r="GG159" s="448"/>
      <c r="GH159" s="448"/>
      <c r="GI159" s="448"/>
      <c r="GJ159" s="448"/>
      <c r="GK159" s="448"/>
      <c r="GL159" s="448"/>
      <c r="GM159" s="448"/>
      <c r="GN159" s="448"/>
      <c r="GO159" s="448"/>
      <c r="GP159" s="448"/>
      <c r="GQ159" s="448"/>
      <c r="GR159" s="448"/>
      <c r="GS159" s="448"/>
      <c r="GT159" s="448"/>
      <c r="GU159" s="448"/>
      <c r="GV159" s="448"/>
      <c r="GW159" s="448"/>
      <c r="GX159" s="448"/>
      <c r="GY159" s="448"/>
      <c r="GZ159" s="448"/>
      <c r="HA159" s="448"/>
      <c r="HB159" s="448"/>
      <c r="HC159" s="448"/>
      <c r="HD159" s="448"/>
      <c r="HE159" s="448"/>
      <c r="HF159" s="448"/>
      <c r="HG159" s="448"/>
      <c r="HH159" s="448"/>
      <c r="HI159" s="448"/>
      <c r="HJ159" s="448"/>
      <c r="HK159" s="448"/>
      <c r="HL159" s="448"/>
      <c r="HM159" s="448"/>
      <c r="HN159" s="448"/>
      <c r="HO159" s="448"/>
      <c r="HP159" s="448"/>
      <c r="HQ159" s="448"/>
      <c r="HR159" s="448"/>
      <c r="HS159" s="448"/>
      <c r="HT159" s="448"/>
      <c r="HU159" s="448"/>
      <c r="HV159" s="448"/>
      <c r="HW159" s="448"/>
      <c r="HX159" s="448"/>
      <c r="HY159" s="448"/>
      <c r="HZ159" s="448"/>
      <c r="IA159" s="448"/>
      <c r="IB159" s="448"/>
      <c r="IC159" s="448"/>
      <c r="ID159" s="448"/>
      <c r="IE159" s="448"/>
      <c r="IF159" s="448"/>
      <c r="IG159" s="448"/>
      <c r="IH159" s="448"/>
      <c r="II159" s="448"/>
      <c r="IJ159" s="448"/>
      <c r="IK159" s="448"/>
      <c r="IL159" s="448"/>
      <c r="IM159" s="448"/>
      <c r="IN159" s="448"/>
      <c r="IO159" s="448"/>
      <c r="IP159" s="448"/>
      <c r="IQ159" s="448"/>
      <c r="IR159" s="448"/>
      <c r="IS159" s="448"/>
      <c r="IT159" s="448"/>
      <c r="IU159" s="448"/>
      <c r="IV159" s="448"/>
      <c r="IW159" s="448"/>
      <c r="IX159" s="448"/>
      <c r="IY159" s="448"/>
      <c r="IZ159" s="448"/>
      <c r="JA159" s="448"/>
    </row>
    <row r="160" spans="1:261">
      <c r="A160" s="448"/>
      <c r="B160" s="448"/>
      <c r="C160" s="449"/>
      <c r="D160" s="451"/>
      <c r="E160" s="448"/>
      <c r="F160" s="448"/>
      <c r="G160" s="448"/>
      <c r="H160" s="448"/>
      <c r="I160" s="448"/>
      <c r="J160" s="448"/>
      <c r="K160" s="448"/>
      <c r="L160" s="448"/>
      <c r="M160" s="448"/>
      <c r="N160" s="448"/>
      <c r="O160" s="448"/>
      <c r="P160" s="448"/>
      <c r="Q160" s="448"/>
      <c r="R160" s="448"/>
      <c r="S160" s="448"/>
      <c r="U160" s="448"/>
      <c r="V160" s="448"/>
      <c r="W160" s="448"/>
      <c r="X160" s="448"/>
      <c r="Y160" s="448"/>
      <c r="Z160" s="448"/>
      <c r="AA160" s="448"/>
      <c r="AB160" s="448"/>
      <c r="AC160" s="448"/>
      <c r="AD160" s="448"/>
      <c r="AE160" s="448"/>
      <c r="AF160" s="448"/>
      <c r="AG160" s="448"/>
      <c r="AH160" s="448"/>
      <c r="AI160" s="448"/>
      <c r="AJ160" s="448"/>
      <c r="AK160" s="448"/>
      <c r="AL160" s="448"/>
      <c r="AM160" s="448"/>
      <c r="AN160" s="448"/>
      <c r="AO160" s="448"/>
      <c r="AP160" s="448"/>
      <c r="AQ160" s="448"/>
      <c r="AR160" s="448"/>
      <c r="AS160" s="448"/>
      <c r="AT160" s="448"/>
      <c r="AU160" s="448"/>
      <c r="AV160" s="448"/>
      <c r="AW160" s="448"/>
      <c r="AX160" s="448"/>
      <c r="AY160" s="448"/>
      <c r="AZ160" s="448"/>
      <c r="BA160" s="448"/>
      <c r="BB160" s="448"/>
      <c r="BC160" s="448"/>
      <c r="BD160" s="448"/>
      <c r="BE160" s="448"/>
      <c r="BF160" s="448"/>
      <c r="BG160" s="448"/>
      <c r="BH160" s="448"/>
      <c r="BI160" s="448"/>
      <c r="BJ160" s="448"/>
      <c r="BK160" s="448"/>
      <c r="BL160" s="448"/>
      <c r="BM160" s="448"/>
      <c r="BN160" s="448"/>
      <c r="BO160" s="448"/>
      <c r="BP160" s="448"/>
      <c r="BQ160" s="448"/>
      <c r="BR160" s="448"/>
      <c r="BS160" s="448"/>
      <c r="BT160" s="448"/>
      <c r="BU160" s="448"/>
      <c r="BV160" s="448"/>
      <c r="BW160" s="448"/>
      <c r="BX160" s="448"/>
      <c r="BY160" s="448"/>
      <c r="BZ160" s="448"/>
      <c r="CA160" s="448"/>
      <c r="CB160" s="448"/>
      <c r="CC160" s="448"/>
      <c r="CD160" s="448"/>
      <c r="CE160" s="448"/>
      <c r="CF160" s="448"/>
      <c r="CG160" s="448"/>
      <c r="CH160" s="448"/>
      <c r="CI160" s="448"/>
      <c r="CJ160" s="448"/>
      <c r="CK160" s="448"/>
      <c r="CL160" s="448"/>
      <c r="CM160" s="448"/>
      <c r="CN160" s="448"/>
      <c r="CO160" s="448"/>
      <c r="CP160" s="448"/>
      <c r="CQ160" s="448"/>
      <c r="CR160" s="448"/>
      <c r="CS160" s="448"/>
      <c r="CT160" s="448"/>
      <c r="CU160" s="448"/>
      <c r="CV160" s="448"/>
      <c r="CW160" s="448"/>
      <c r="CX160" s="448"/>
      <c r="CY160" s="448"/>
      <c r="CZ160" s="448"/>
      <c r="DA160" s="448"/>
      <c r="DB160" s="448"/>
      <c r="DC160" s="448"/>
      <c r="DD160" s="448"/>
      <c r="DE160" s="448"/>
      <c r="DF160" s="448"/>
      <c r="DG160" s="448"/>
      <c r="DH160" s="448"/>
      <c r="DI160" s="448"/>
      <c r="DJ160" s="448"/>
      <c r="DK160" s="448"/>
      <c r="DL160" s="448"/>
      <c r="DM160" s="448"/>
      <c r="DN160" s="448"/>
      <c r="DO160" s="448"/>
      <c r="DP160" s="448"/>
      <c r="DQ160" s="448"/>
      <c r="DR160" s="448"/>
      <c r="DS160" s="448"/>
      <c r="DT160" s="448"/>
      <c r="DU160" s="448"/>
      <c r="DV160" s="448"/>
      <c r="DW160" s="448"/>
      <c r="DX160" s="448"/>
      <c r="DY160" s="448"/>
      <c r="DZ160" s="448"/>
      <c r="EA160" s="448"/>
      <c r="EB160" s="448"/>
      <c r="EC160" s="448"/>
      <c r="ED160" s="448"/>
      <c r="EE160" s="448"/>
      <c r="EF160" s="448"/>
      <c r="EG160" s="448"/>
      <c r="EH160" s="448"/>
      <c r="EI160" s="448"/>
      <c r="EJ160" s="448"/>
      <c r="EK160" s="448"/>
      <c r="EL160" s="448"/>
      <c r="EM160" s="448"/>
      <c r="EN160" s="448"/>
      <c r="EO160" s="448"/>
      <c r="EP160" s="448"/>
      <c r="EQ160" s="448"/>
      <c r="ER160" s="448"/>
      <c r="ES160" s="448"/>
      <c r="ET160" s="448"/>
      <c r="EU160" s="448"/>
      <c r="EV160" s="448"/>
      <c r="EW160" s="448"/>
      <c r="EX160" s="448"/>
      <c r="EY160" s="448"/>
      <c r="EZ160" s="448"/>
      <c r="FA160" s="448"/>
      <c r="FB160" s="448"/>
      <c r="FC160" s="448"/>
      <c r="FD160" s="448"/>
      <c r="FE160" s="448"/>
      <c r="FF160" s="448"/>
      <c r="FG160" s="448"/>
      <c r="FH160" s="448"/>
      <c r="FI160" s="448"/>
      <c r="FJ160" s="448"/>
      <c r="FK160" s="448"/>
      <c r="FL160" s="448"/>
      <c r="FM160" s="448"/>
      <c r="FN160" s="448"/>
      <c r="FO160" s="448"/>
      <c r="FP160" s="448"/>
      <c r="FQ160" s="448"/>
      <c r="FR160" s="448"/>
      <c r="FS160" s="448"/>
      <c r="FT160" s="448"/>
      <c r="FU160" s="448"/>
      <c r="FV160" s="448"/>
      <c r="FW160" s="448"/>
      <c r="FX160" s="448"/>
      <c r="FY160" s="448"/>
      <c r="FZ160" s="448"/>
      <c r="GA160" s="448"/>
      <c r="GB160" s="448"/>
      <c r="GC160" s="448"/>
      <c r="GD160" s="448"/>
      <c r="GE160" s="448"/>
      <c r="GF160" s="448"/>
      <c r="GG160" s="448"/>
      <c r="GH160" s="448"/>
      <c r="GI160" s="448"/>
      <c r="GJ160" s="448"/>
      <c r="GK160" s="448"/>
      <c r="GL160" s="448"/>
      <c r="GM160" s="448"/>
      <c r="GN160" s="448"/>
      <c r="GO160" s="448"/>
      <c r="GP160" s="448"/>
      <c r="GQ160" s="448"/>
      <c r="GR160" s="448"/>
      <c r="GS160" s="448"/>
      <c r="GT160" s="448"/>
      <c r="GU160" s="448"/>
      <c r="GV160" s="448"/>
      <c r="GW160" s="448"/>
      <c r="GX160" s="448"/>
      <c r="GY160" s="448"/>
      <c r="GZ160" s="448"/>
      <c r="HA160" s="448"/>
      <c r="HB160" s="448"/>
      <c r="HC160" s="448"/>
      <c r="HD160" s="448"/>
      <c r="HE160" s="448"/>
      <c r="HF160" s="448"/>
      <c r="HG160" s="448"/>
      <c r="HH160" s="448"/>
      <c r="HI160" s="448"/>
      <c r="HJ160" s="448"/>
      <c r="HK160" s="448"/>
      <c r="HL160" s="448"/>
      <c r="HM160" s="448"/>
      <c r="HN160" s="448"/>
      <c r="HO160" s="448"/>
      <c r="HP160" s="448"/>
      <c r="HQ160" s="448"/>
      <c r="HR160" s="448"/>
      <c r="HS160" s="448"/>
      <c r="HT160" s="448"/>
      <c r="HU160" s="448"/>
      <c r="HV160" s="448"/>
      <c r="HW160" s="448"/>
      <c r="HX160" s="448"/>
      <c r="HY160" s="448"/>
      <c r="HZ160" s="448"/>
      <c r="IA160" s="448"/>
      <c r="IB160" s="448"/>
      <c r="IC160" s="448"/>
      <c r="ID160" s="448"/>
      <c r="IE160" s="448"/>
      <c r="IF160" s="448"/>
      <c r="IG160" s="448"/>
      <c r="IH160" s="448"/>
      <c r="II160" s="448"/>
      <c r="IJ160" s="448"/>
      <c r="IK160" s="448"/>
      <c r="IL160" s="448"/>
      <c r="IM160" s="448"/>
      <c r="IN160" s="448"/>
      <c r="IO160" s="448"/>
      <c r="IP160" s="448"/>
      <c r="IQ160" s="448"/>
      <c r="IR160" s="448"/>
      <c r="IS160" s="448"/>
      <c r="IT160" s="448"/>
      <c r="IU160" s="448"/>
      <c r="IV160" s="448"/>
      <c r="IW160" s="448"/>
      <c r="IX160" s="448"/>
      <c r="IY160" s="448"/>
      <c r="IZ160" s="448"/>
      <c r="JA160" s="448"/>
    </row>
    <row r="161" spans="1:261">
      <c r="A161" s="448"/>
      <c r="B161" s="448"/>
      <c r="C161" s="449"/>
      <c r="D161" s="451"/>
      <c r="E161" s="448"/>
      <c r="F161" s="448"/>
      <c r="G161" s="448"/>
      <c r="H161" s="448"/>
      <c r="I161" s="448"/>
      <c r="J161" s="448"/>
      <c r="K161" s="448"/>
      <c r="L161" s="448"/>
      <c r="M161" s="448"/>
      <c r="N161" s="448"/>
      <c r="O161" s="448"/>
      <c r="P161" s="448"/>
      <c r="Q161" s="448"/>
      <c r="R161" s="448"/>
      <c r="S161" s="448"/>
      <c r="U161" s="448"/>
      <c r="V161" s="448"/>
      <c r="W161" s="448"/>
      <c r="X161" s="448"/>
      <c r="Y161" s="448"/>
      <c r="Z161" s="448"/>
      <c r="AA161" s="448"/>
      <c r="AB161" s="448"/>
      <c r="AC161" s="448"/>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48"/>
      <c r="AY161" s="448"/>
      <c r="AZ161" s="448"/>
      <c r="BA161" s="448"/>
      <c r="BB161" s="448"/>
      <c r="BC161" s="448"/>
      <c r="BD161" s="448"/>
      <c r="BE161" s="448"/>
      <c r="BF161" s="448"/>
      <c r="BG161" s="448"/>
      <c r="BH161" s="448"/>
      <c r="BI161" s="448"/>
      <c r="BJ161" s="448"/>
      <c r="BK161" s="448"/>
      <c r="BL161" s="448"/>
      <c r="BM161" s="448"/>
      <c r="BN161" s="448"/>
      <c r="BO161" s="448"/>
      <c r="BP161" s="448"/>
      <c r="BQ161" s="448"/>
      <c r="BR161" s="448"/>
      <c r="BS161" s="448"/>
      <c r="BT161" s="448"/>
      <c r="BU161" s="448"/>
      <c r="BV161" s="448"/>
      <c r="BW161" s="448"/>
      <c r="BX161" s="448"/>
      <c r="BY161" s="448"/>
      <c r="BZ161" s="448"/>
      <c r="CA161" s="448"/>
      <c r="CB161" s="448"/>
      <c r="CC161" s="448"/>
      <c r="CD161" s="448"/>
      <c r="CE161" s="448"/>
      <c r="CF161" s="448"/>
      <c r="CG161" s="448"/>
      <c r="CH161" s="448"/>
      <c r="CI161" s="448"/>
      <c r="CJ161" s="448"/>
      <c r="CK161" s="448"/>
      <c r="CL161" s="448"/>
      <c r="CM161" s="448"/>
      <c r="CN161" s="448"/>
      <c r="CO161" s="448"/>
      <c r="CP161" s="448"/>
      <c r="CQ161" s="448"/>
      <c r="CR161" s="448"/>
      <c r="CS161" s="448"/>
      <c r="CT161" s="448"/>
      <c r="CU161" s="448"/>
      <c r="CV161" s="448"/>
      <c r="CW161" s="448"/>
      <c r="CX161" s="448"/>
      <c r="CY161" s="448"/>
      <c r="CZ161" s="448"/>
      <c r="DA161" s="448"/>
      <c r="DB161" s="448"/>
      <c r="DC161" s="448"/>
      <c r="DD161" s="448"/>
      <c r="DE161" s="448"/>
      <c r="DF161" s="448"/>
      <c r="DG161" s="448"/>
      <c r="DH161" s="448"/>
      <c r="DI161" s="448"/>
      <c r="DJ161" s="448"/>
      <c r="DK161" s="448"/>
      <c r="DL161" s="448"/>
      <c r="DM161" s="448"/>
      <c r="DN161" s="448"/>
      <c r="DO161" s="448"/>
      <c r="DP161" s="448"/>
      <c r="DQ161" s="448"/>
      <c r="DR161" s="448"/>
      <c r="DS161" s="448"/>
      <c r="DT161" s="448"/>
      <c r="DU161" s="448"/>
      <c r="DV161" s="448"/>
      <c r="DW161" s="448"/>
      <c r="DX161" s="448"/>
      <c r="DY161" s="448"/>
      <c r="DZ161" s="448"/>
      <c r="EA161" s="448"/>
      <c r="EB161" s="448"/>
      <c r="EC161" s="448"/>
      <c r="ED161" s="448"/>
      <c r="EE161" s="448"/>
      <c r="EF161" s="448"/>
      <c r="EG161" s="448"/>
      <c r="EH161" s="448"/>
      <c r="EI161" s="448"/>
      <c r="EJ161" s="448"/>
      <c r="EK161" s="448"/>
      <c r="EL161" s="448"/>
      <c r="EM161" s="448"/>
      <c r="EN161" s="448"/>
      <c r="EO161" s="448"/>
      <c r="EP161" s="448"/>
      <c r="EQ161" s="448"/>
      <c r="ER161" s="448"/>
      <c r="ES161" s="448"/>
      <c r="ET161" s="448"/>
      <c r="EU161" s="448"/>
      <c r="EV161" s="448"/>
      <c r="EW161" s="448"/>
      <c r="EX161" s="448"/>
      <c r="EY161" s="448"/>
      <c r="EZ161" s="448"/>
      <c r="FA161" s="448"/>
      <c r="FB161" s="448"/>
      <c r="FC161" s="448"/>
      <c r="FD161" s="448"/>
      <c r="FE161" s="448"/>
      <c r="FF161" s="448"/>
      <c r="FG161" s="448"/>
      <c r="FH161" s="448"/>
      <c r="FI161" s="448"/>
      <c r="FJ161" s="448"/>
      <c r="FK161" s="448"/>
      <c r="FL161" s="448"/>
      <c r="FM161" s="448"/>
      <c r="FN161" s="448"/>
      <c r="FO161" s="448"/>
      <c r="FP161" s="448"/>
      <c r="FQ161" s="448"/>
      <c r="FR161" s="448"/>
      <c r="FS161" s="448"/>
      <c r="FT161" s="448"/>
      <c r="FU161" s="448"/>
      <c r="FV161" s="448"/>
      <c r="FW161" s="448"/>
      <c r="FX161" s="448"/>
      <c r="FY161" s="448"/>
      <c r="FZ161" s="448"/>
      <c r="GA161" s="448"/>
      <c r="GB161" s="448"/>
      <c r="GC161" s="448"/>
      <c r="GD161" s="448"/>
      <c r="GE161" s="448"/>
      <c r="GF161" s="448"/>
      <c r="GG161" s="448"/>
      <c r="GH161" s="448"/>
      <c r="GI161" s="448"/>
      <c r="GJ161" s="448"/>
      <c r="GK161" s="448"/>
      <c r="GL161" s="448"/>
      <c r="GM161" s="448"/>
      <c r="GN161" s="448"/>
      <c r="GO161" s="448"/>
      <c r="GP161" s="448"/>
      <c r="GQ161" s="448"/>
      <c r="GR161" s="448"/>
      <c r="GS161" s="448"/>
      <c r="GT161" s="448"/>
      <c r="GU161" s="448"/>
      <c r="GV161" s="448"/>
      <c r="GW161" s="448"/>
      <c r="GX161" s="448"/>
      <c r="GY161" s="448"/>
      <c r="GZ161" s="448"/>
      <c r="HA161" s="448"/>
      <c r="HB161" s="448"/>
      <c r="HC161" s="448"/>
      <c r="HD161" s="448"/>
      <c r="HE161" s="448"/>
      <c r="HF161" s="448"/>
      <c r="HG161" s="448"/>
      <c r="HH161" s="448"/>
      <c r="HI161" s="448"/>
      <c r="HJ161" s="448"/>
      <c r="HK161" s="448"/>
      <c r="HL161" s="448"/>
      <c r="HM161" s="448"/>
      <c r="HN161" s="448"/>
      <c r="HO161" s="448"/>
      <c r="HP161" s="448"/>
      <c r="HQ161" s="448"/>
      <c r="HR161" s="448"/>
      <c r="HS161" s="448"/>
      <c r="HT161" s="448"/>
      <c r="HU161" s="448"/>
      <c r="HV161" s="448"/>
      <c r="HW161" s="448"/>
      <c r="HX161" s="448"/>
      <c r="HY161" s="448"/>
      <c r="HZ161" s="448"/>
      <c r="IA161" s="448"/>
      <c r="IB161" s="448"/>
      <c r="IC161" s="448"/>
      <c r="ID161" s="448"/>
      <c r="IE161" s="448"/>
      <c r="IF161" s="448"/>
      <c r="IG161" s="448"/>
      <c r="IH161" s="448"/>
      <c r="II161" s="448"/>
      <c r="IJ161" s="448"/>
      <c r="IK161" s="448"/>
      <c r="IL161" s="448"/>
      <c r="IM161" s="448"/>
      <c r="IN161" s="448"/>
      <c r="IO161" s="448"/>
      <c r="IP161" s="448"/>
      <c r="IQ161" s="448"/>
      <c r="IR161" s="448"/>
      <c r="IS161" s="448"/>
      <c r="IT161" s="448"/>
      <c r="IU161" s="448"/>
      <c r="IV161" s="448"/>
      <c r="IW161" s="448"/>
      <c r="IX161" s="448"/>
      <c r="IY161" s="448"/>
      <c r="IZ161" s="448"/>
      <c r="JA161" s="448"/>
    </row>
    <row r="162" spans="1:261">
      <c r="A162" s="448"/>
      <c r="B162" s="448"/>
      <c r="C162" s="449"/>
      <c r="D162" s="451"/>
      <c r="E162" s="448"/>
      <c r="F162" s="448"/>
      <c r="G162" s="448"/>
      <c r="H162" s="448"/>
      <c r="I162" s="448"/>
      <c r="J162" s="448"/>
      <c r="K162" s="448"/>
      <c r="L162" s="448"/>
      <c r="M162" s="448"/>
      <c r="N162" s="448"/>
      <c r="O162" s="448"/>
      <c r="P162" s="448"/>
      <c r="Q162" s="448"/>
      <c r="R162" s="448"/>
      <c r="S162" s="448"/>
      <c r="U162" s="448"/>
      <c r="V162" s="448"/>
      <c r="W162" s="448"/>
      <c r="X162" s="448"/>
      <c r="Y162" s="448"/>
      <c r="Z162" s="448"/>
      <c r="AA162" s="448"/>
      <c r="AB162" s="448"/>
      <c r="AC162" s="448"/>
      <c r="AD162" s="448"/>
      <c r="AE162" s="448"/>
      <c r="AF162" s="448"/>
      <c r="AG162" s="448"/>
      <c r="AH162" s="448"/>
      <c r="AI162" s="448"/>
      <c r="AJ162" s="448"/>
      <c r="AK162" s="448"/>
      <c r="AL162" s="448"/>
      <c r="AM162" s="448"/>
      <c r="AN162" s="448"/>
      <c r="AO162" s="448"/>
      <c r="AP162" s="448"/>
      <c r="AQ162" s="448"/>
      <c r="AR162" s="448"/>
      <c r="AS162" s="448"/>
      <c r="AT162" s="448"/>
      <c r="AU162" s="448"/>
      <c r="AV162" s="448"/>
      <c r="AW162" s="448"/>
      <c r="AX162" s="448"/>
      <c r="AY162" s="448"/>
      <c r="AZ162" s="448"/>
      <c r="BA162" s="448"/>
      <c r="BB162" s="448"/>
      <c r="BC162" s="448"/>
      <c r="BD162" s="448"/>
      <c r="BE162" s="448"/>
      <c r="BF162" s="448"/>
      <c r="BG162" s="448"/>
      <c r="BH162" s="448"/>
      <c r="BI162" s="448"/>
      <c r="BJ162" s="448"/>
      <c r="BK162" s="448"/>
      <c r="BL162" s="448"/>
      <c r="BM162" s="448"/>
      <c r="BN162" s="448"/>
      <c r="BO162" s="448"/>
      <c r="BP162" s="448"/>
      <c r="BQ162" s="448"/>
      <c r="BR162" s="448"/>
      <c r="BS162" s="448"/>
      <c r="BT162" s="448"/>
      <c r="BU162" s="448"/>
      <c r="BV162" s="448"/>
      <c r="BW162" s="448"/>
      <c r="BX162" s="448"/>
      <c r="BY162" s="448"/>
      <c r="BZ162" s="448"/>
      <c r="CA162" s="448"/>
      <c r="CB162" s="448"/>
      <c r="CC162" s="448"/>
      <c r="CD162" s="448"/>
      <c r="CE162" s="448"/>
      <c r="CF162" s="448"/>
      <c r="CG162" s="448"/>
      <c r="CH162" s="448"/>
      <c r="CI162" s="448"/>
      <c r="CJ162" s="448"/>
      <c r="CK162" s="448"/>
      <c r="CL162" s="448"/>
      <c r="CM162" s="448"/>
      <c r="CN162" s="448"/>
      <c r="CO162" s="448"/>
      <c r="CP162" s="448"/>
      <c r="CQ162" s="448"/>
      <c r="CR162" s="448"/>
      <c r="CS162" s="448"/>
      <c r="CT162" s="448"/>
      <c r="CU162" s="448"/>
      <c r="CV162" s="448"/>
      <c r="CW162" s="448"/>
      <c r="CX162" s="448"/>
      <c r="CY162" s="448"/>
      <c r="CZ162" s="448"/>
      <c r="DA162" s="448"/>
      <c r="DB162" s="448"/>
      <c r="DC162" s="448"/>
      <c r="DD162" s="448"/>
      <c r="DE162" s="448"/>
      <c r="DF162" s="448"/>
      <c r="DG162" s="448"/>
      <c r="DH162" s="448"/>
      <c r="DI162" s="448"/>
      <c r="DJ162" s="448"/>
      <c r="DK162" s="448"/>
      <c r="DL162" s="448"/>
      <c r="DM162" s="448"/>
      <c r="DN162" s="448"/>
      <c r="DO162" s="448"/>
      <c r="DP162" s="448"/>
      <c r="DQ162" s="448"/>
      <c r="DR162" s="448"/>
      <c r="DS162" s="448"/>
      <c r="DT162" s="448"/>
      <c r="DU162" s="448"/>
      <c r="DV162" s="448"/>
      <c r="DW162" s="448"/>
      <c r="DX162" s="448"/>
      <c r="DY162" s="448"/>
      <c r="DZ162" s="448"/>
      <c r="EA162" s="448"/>
      <c r="EB162" s="448"/>
      <c r="EC162" s="448"/>
      <c r="ED162" s="448"/>
      <c r="EE162" s="448"/>
      <c r="EF162" s="448"/>
      <c r="EG162" s="448"/>
      <c r="EH162" s="448"/>
      <c r="EI162" s="448"/>
      <c r="EJ162" s="448"/>
      <c r="EK162" s="448"/>
      <c r="EL162" s="448"/>
      <c r="EM162" s="448"/>
      <c r="EN162" s="448"/>
      <c r="EO162" s="448"/>
      <c r="EP162" s="448"/>
      <c r="EQ162" s="448"/>
      <c r="ER162" s="448"/>
      <c r="ES162" s="448"/>
      <c r="ET162" s="448"/>
      <c r="EU162" s="448"/>
      <c r="EV162" s="448"/>
      <c r="EW162" s="448"/>
      <c r="EX162" s="448"/>
      <c r="EY162" s="448"/>
      <c r="EZ162" s="448"/>
      <c r="FA162" s="448"/>
      <c r="FB162" s="448"/>
      <c r="FC162" s="448"/>
      <c r="FD162" s="448"/>
      <c r="FE162" s="448"/>
      <c r="FF162" s="448"/>
      <c r="FG162" s="448"/>
      <c r="FH162" s="448"/>
      <c r="FI162" s="448"/>
      <c r="FJ162" s="448"/>
      <c r="FK162" s="448"/>
      <c r="FL162" s="448"/>
      <c r="FM162" s="448"/>
      <c r="FN162" s="448"/>
      <c r="FO162" s="448"/>
      <c r="FP162" s="448"/>
      <c r="FQ162" s="448"/>
      <c r="FR162" s="448"/>
      <c r="FS162" s="448"/>
      <c r="FT162" s="448"/>
      <c r="FU162" s="448"/>
      <c r="FV162" s="448"/>
      <c r="FW162" s="448"/>
      <c r="FX162" s="448"/>
      <c r="FY162" s="448"/>
      <c r="FZ162" s="448"/>
      <c r="GA162" s="448"/>
      <c r="GB162" s="448"/>
      <c r="GC162" s="448"/>
      <c r="GD162" s="448"/>
      <c r="GE162" s="448"/>
      <c r="GF162" s="448"/>
      <c r="GG162" s="448"/>
      <c r="GH162" s="448"/>
      <c r="GI162" s="448"/>
      <c r="GJ162" s="448"/>
      <c r="GK162" s="448"/>
      <c r="GL162" s="448"/>
      <c r="GM162" s="448"/>
      <c r="GN162" s="448"/>
      <c r="GO162" s="448"/>
      <c r="GP162" s="448"/>
      <c r="GQ162" s="448"/>
      <c r="GR162" s="448"/>
      <c r="GS162" s="448"/>
      <c r="GT162" s="448"/>
      <c r="GU162" s="448"/>
      <c r="GV162" s="448"/>
      <c r="GW162" s="448"/>
      <c r="GX162" s="448"/>
      <c r="GY162" s="448"/>
      <c r="GZ162" s="448"/>
      <c r="HA162" s="448"/>
      <c r="HB162" s="448"/>
      <c r="HC162" s="448"/>
      <c r="HD162" s="448"/>
      <c r="HE162" s="448"/>
      <c r="HF162" s="448"/>
      <c r="HG162" s="448"/>
      <c r="HH162" s="448"/>
      <c r="HI162" s="448"/>
      <c r="HJ162" s="448"/>
      <c r="HK162" s="448"/>
      <c r="HL162" s="448"/>
      <c r="HM162" s="448"/>
      <c r="HN162" s="448"/>
      <c r="HO162" s="448"/>
      <c r="HP162" s="448"/>
      <c r="HQ162" s="448"/>
      <c r="HR162" s="448"/>
      <c r="HS162" s="448"/>
      <c r="HT162" s="448"/>
      <c r="HU162" s="448"/>
      <c r="HV162" s="448"/>
      <c r="HW162" s="448"/>
      <c r="HX162" s="448"/>
      <c r="HY162" s="448"/>
      <c r="HZ162" s="448"/>
      <c r="IA162" s="448"/>
      <c r="IB162" s="448"/>
      <c r="IC162" s="448"/>
      <c r="ID162" s="448"/>
      <c r="IE162" s="448"/>
      <c r="IF162" s="448"/>
      <c r="IG162" s="448"/>
      <c r="IH162" s="448"/>
      <c r="II162" s="448"/>
      <c r="IJ162" s="448"/>
      <c r="IK162" s="448"/>
      <c r="IL162" s="448"/>
      <c r="IM162" s="448"/>
      <c r="IN162" s="448"/>
      <c r="IO162" s="448"/>
      <c r="IP162" s="448"/>
      <c r="IQ162" s="448"/>
      <c r="IR162" s="448"/>
      <c r="IS162" s="448"/>
      <c r="IT162" s="448"/>
      <c r="IU162" s="448"/>
      <c r="IV162" s="448"/>
      <c r="IW162" s="448"/>
      <c r="IX162" s="448"/>
      <c r="IY162" s="448"/>
      <c r="IZ162" s="448"/>
      <c r="JA162" s="448"/>
    </row>
    <row r="163" spans="1:261">
      <c r="A163" s="448"/>
      <c r="B163" s="448"/>
      <c r="C163" s="449"/>
      <c r="D163" s="451"/>
      <c r="E163" s="448"/>
      <c r="F163" s="448"/>
      <c r="G163" s="448"/>
      <c r="H163" s="448"/>
      <c r="I163" s="448"/>
      <c r="J163" s="448"/>
      <c r="K163" s="448"/>
      <c r="L163" s="448"/>
      <c r="M163" s="448"/>
      <c r="N163" s="448"/>
      <c r="O163" s="448"/>
      <c r="P163" s="448"/>
      <c r="Q163" s="448"/>
      <c r="R163" s="448"/>
      <c r="S163" s="448"/>
      <c r="U163" s="448"/>
      <c r="V163" s="448"/>
      <c r="W163" s="448"/>
      <c r="X163" s="448"/>
      <c r="Y163" s="448"/>
      <c r="Z163" s="448"/>
      <c r="AA163" s="448"/>
      <c r="AB163" s="448"/>
      <c r="AC163" s="448"/>
      <c r="AD163" s="448"/>
      <c r="AE163" s="448"/>
      <c r="AF163" s="448"/>
      <c r="AG163" s="448"/>
      <c r="AH163" s="448"/>
      <c r="AI163" s="448"/>
      <c r="AJ163" s="448"/>
      <c r="AK163" s="448"/>
      <c r="AL163" s="448"/>
      <c r="AM163" s="448"/>
      <c r="AN163" s="448"/>
      <c r="AO163" s="448"/>
      <c r="AP163" s="448"/>
      <c r="AQ163" s="448"/>
      <c r="AR163" s="448"/>
      <c r="AS163" s="448"/>
      <c r="AT163" s="448"/>
      <c r="AU163" s="448"/>
      <c r="AV163" s="448"/>
      <c r="AW163" s="448"/>
      <c r="AX163" s="448"/>
      <c r="AY163" s="448"/>
      <c r="AZ163" s="448"/>
      <c r="BA163" s="448"/>
      <c r="BB163" s="448"/>
      <c r="BC163" s="448"/>
      <c r="BD163" s="448"/>
      <c r="BE163" s="448"/>
      <c r="BF163" s="448"/>
      <c r="BG163" s="448"/>
      <c r="BH163" s="448"/>
      <c r="BI163" s="448"/>
      <c r="BJ163" s="448"/>
      <c r="BK163" s="448"/>
      <c r="BL163" s="448"/>
      <c r="BM163" s="448"/>
      <c r="BN163" s="448"/>
      <c r="BO163" s="448"/>
      <c r="BP163" s="448"/>
      <c r="BQ163" s="448"/>
      <c r="BR163" s="448"/>
      <c r="BS163" s="448"/>
      <c r="BT163" s="448"/>
      <c r="BU163" s="448"/>
      <c r="BV163" s="448"/>
      <c r="BW163" s="448"/>
      <c r="BX163" s="448"/>
      <c r="BY163" s="448"/>
      <c r="BZ163" s="448"/>
      <c r="CA163" s="448"/>
      <c r="CB163" s="448"/>
      <c r="CC163" s="448"/>
      <c r="CD163" s="448"/>
      <c r="CE163" s="448"/>
      <c r="CF163" s="448"/>
      <c r="CG163" s="448"/>
      <c r="CH163" s="448"/>
      <c r="CI163" s="448"/>
      <c r="CJ163" s="448"/>
      <c r="CK163" s="448"/>
      <c r="CL163" s="448"/>
      <c r="CM163" s="448"/>
      <c r="CN163" s="448"/>
      <c r="CO163" s="448"/>
      <c r="CP163" s="448"/>
      <c r="CQ163" s="448"/>
      <c r="CR163" s="448"/>
      <c r="CS163" s="448"/>
      <c r="CT163" s="448"/>
      <c r="CU163" s="448"/>
      <c r="CV163" s="448"/>
      <c r="CW163" s="448"/>
      <c r="CX163" s="448"/>
      <c r="CY163" s="448"/>
      <c r="CZ163" s="448"/>
      <c r="DA163" s="448"/>
      <c r="DB163" s="448"/>
      <c r="DC163" s="448"/>
      <c r="DD163" s="448"/>
      <c r="DE163" s="448"/>
      <c r="DF163" s="448"/>
      <c r="DG163" s="448"/>
      <c r="DH163" s="448"/>
      <c r="DI163" s="448"/>
      <c r="DJ163" s="448"/>
      <c r="DK163" s="448"/>
      <c r="DL163" s="448"/>
      <c r="DM163" s="448"/>
      <c r="DN163" s="448"/>
      <c r="DO163" s="448"/>
      <c r="DP163" s="448"/>
      <c r="DQ163" s="448"/>
      <c r="DR163" s="448"/>
      <c r="DS163" s="448"/>
      <c r="DT163" s="448"/>
      <c r="DU163" s="448"/>
      <c r="DV163" s="448"/>
      <c r="DW163" s="448"/>
      <c r="DX163" s="448"/>
      <c r="DY163" s="448"/>
      <c r="DZ163" s="448"/>
      <c r="EA163" s="448"/>
      <c r="EB163" s="448"/>
      <c r="EC163" s="448"/>
      <c r="ED163" s="448"/>
      <c r="EE163" s="448"/>
      <c r="EF163" s="448"/>
      <c r="EG163" s="448"/>
      <c r="EH163" s="448"/>
      <c r="EI163" s="448"/>
      <c r="EJ163" s="448"/>
      <c r="EK163" s="448"/>
      <c r="EL163" s="448"/>
      <c r="EM163" s="448"/>
      <c r="EN163" s="448"/>
      <c r="EO163" s="448"/>
      <c r="EP163" s="448"/>
      <c r="EQ163" s="448"/>
      <c r="ER163" s="448"/>
      <c r="ES163" s="448"/>
      <c r="ET163" s="448"/>
      <c r="EU163" s="448"/>
      <c r="EV163" s="448"/>
      <c r="EW163" s="448"/>
      <c r="EX163" s="448"/>
      <c r="EY163" s="448"/>
      <c r="EZ163" s="448"/>
      <c r="FA163" s="448"/>
      <c r="FB163" s="448"/>
      <c r="FC163" s="448"/>
      <c r="FD163" s="448"/>
      <c r="FE163" s="448"/>
      <c r="FF163" s="448"/>
      <c r="FG163" s="448"/>
      <c r="FH163" s="448"/>
      <c r="FI163" s="448"/>
      <c r="FJ163" s="448"/>
      <c r="FK163" s="448"/>
      <c r="FL163" s="448"/>
      <c r="FM163" s="448"/>
      <c r="FN163" s="448"/>
      <c r="FO163" s="448"/>
      <c r="FP163" s="448"/>
      <c r="FQ163" s="448"/>
      <c r="FR163" s="448"/>
      <c r="FS163" s="448"/>
      <c r="FT163" s="448"/>
      <c r="FU163" s="448"/>
      <c r="FV163" s="448"/>
      <c r="FW163" s="448"/>
      <c r="FX163" s="448"/>
      <c r="FY163" s="448"/>
      <c r="FZ163" s="448"/>
      <c r="GA163" s="448"/>
      <c r="GB163" s="448"/>
      <c r="GC163" s="448"/>
      <c r="GD163" s="448"/>
      <c r="GE163" s="448"/>
      <c r="GF163" s="448"/>
      <c r="GG163" s="448"/>
      <c r="GH163" s="448"/>
      <c r="GI163" s="448"/>
      <c r="GJ163" s="448"/>
      <c r="GK163" s="448"/>
      <c r="GL163" s="448"/>
      <c r="GM163" s="448"/>
      <c r="GN163" s="448"/>
      <c r="GO163" s="448"/>
      <c r="GP163" s="448"/>
      <c r="GQ163" s="448"/>
      <c r="GR163" s="448"/>
      <c r="GS163" s="448"/>
      <c r="GT163" s="448"/>
      <c r="GU163" s="448"/>
      <c r="GV163" s="448"/>
      <c r="GW163" s="448"/>
      <c r="GX163" s="448"/>
      <c r="GY163" s="448"/>
      <c r="GZ163" s="448"/>
      <c r="HA163" s="448"/>
      <c r="HB163" s="448"/>
      <c r="HC163" s="448"/>
      <c r="HD163" s="448"/>
      <c r="HE163" s="448"/>
      <c r="HF163" s="448"/>
      <c r="HG163" s="448"/>
      <c r="HH163" s="448"/>
      <c r="HI163" s="448"/>
      <c r="HJ163" s="448"/>
      <c r="HK163" s="448"/>
      <c r="HL163" s="448"/>
      <c r="HM163" s="448"/>
      <c r="HN163" s="448"/>
      <c r="HO163" s="448"/>
      <c r="HP163" s="448"/>
      <c r="HQ163" s="448"/>
      <c r="HR163" s="448"/>
      <c r="HS163" s="448"/>
      <c r="HT163" s="448"/>
      <c r="HU163" s="448"/>
      <c r="HV163" s="448"/>
      <c r="HW163" s="448"/>
      <c r="HX163" s="448"/>
      <c r="HY163" s="448"/>
      <c r="HZ163" s="448"/>
      <c r="IA163" s="448"/>
      <c r="IB163" s="448"/>
      <c r="IC163" s="448"/>
      <c r="ID163" s="448"/>
      <c r="IE163" s="448"/>
      <c r="IF163" s="448"/>
      <c r="IG163" s="448"/>
      <c r="IH163" s="448"/>
      <c r="II163" s="448"/>
      <c r="IJ163" s="448"/>
      <c r="IK163" s="448"/>
      <c r="IL163" s="448"/>
      <c r="IM163" s="448"/>
      <c r="IN163" s="448"/>
      <c r="IO163" s="448"/>
      <c r="IP163" s="448"/>
      <c r="IQ163" s="448"/>
      <c r="IR163" s="448"/>
      <c r="IS163" s="448"/>
      <c r="IT163" s="448"/>
      <c r="IU163" s="448"/>
      <c r="IV163" s="448"/>
      <c r="IW163" s="448"/>
      <c r="IX163" s="448"/>
      <c r="IY163" s="448"/>
      <c r="IZ163" s="448"/>
      <c r="JA163" s="448"/>
    </row>
    <row r="164" spans="1:261">
      <c r="A164" s="448"/>
      <c r="B164" s="448"/>
      <c r="C164" s="449"/>
      <c r="D164" s="451"/>
      <c r="E164" s="448"/>
      <c r="F164" s="448"/>
      <c r="G164" s="448"/>
      <c r="H164" s="448"/>
      <c r="I164" s="448"/>
      <c r="J164" s="448"/>
      <c r="K164" s="448"/>
      <c r="L164" s="448"/>
      <c r="M164" s="448"/>
      <c r="N164" s="448"/>
      <c r="O164" s="448"/>
      <c r="P164" s="448"/>
      <c r="Q164" s="448"/>
      <c r="R164" s="448"/>
      <c r="S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8"/>
      <c r="BN164" s="448"/>
      <c r="BO164" s="448"/>
      <c r="BP164" s="448"/>
      <c r="BQ164" s="448"/>
      <c r="BR164" s="448"/>
      <c r="BS164" s="448"/>
      <c r="BT164" s="448"/>
      <c r="BU164" s="448"/>
      <c r="BV164" s="448"/>
      <c r="BW164" s="448"/>
      <c r="BX164" s="448"/>
      <c r="BY164" s="448"/>
      <c r="BZ164" s="448"/>
      <c r="CA164" s="448"/>
      <c r="CB164" s="448"/>
      <c r="CC164" s="448"/>
      <c r="CD164" s="448"/>
      <c r="CE164" s="448"/>
      <c r="CF164" s="448"/>
      <c r="CG164" s="448"/>
      <c r="CH164" s="448"/>
      <c r="CI164" s="448"/>
      <c r="CJ164" s="448"/>
      <c r="CK164" s="448"/>
      <c r="CL164" s="448"/>
      <c r="CM164" s="448"/>
      <c r="CN164" s="448"/>
      <c r="CO164" s="448"/>
      <c r="CP164" s="448"/>
      <c r="CQ164" s="448"/>
      <c r="CR164" s="448"/>
      <c r="CS164" s="448"/>
      <c r="CT164" s="448"/>
      <c r="CU164" s="448"/>
      <c r="CV164" s="448"/>
      <c r="CW164" s="448"/>
      <c r="CX164" s="448"/>
      <c r="CY164" s="448"/>
      <c r="CZ164" s="448"/>
      <c r="DA164" s="448"/>
      <c r="DB164" s="448"/>
      <c r="DC164" s="448"/>
      <c r="DD164" s="448"/>
      <c r="DE164" s="448"/>
      <c r="DF164" s="448"/>
      <c r="DG164" s="448"/>
      <c r="DH164" s="448"/>
      <c r="DI164" s="448"/>
      <c r="DJ164" s="448"/>
      <c r="DK164" s="448"/>
      <c r="DL164" s="448"/>
      <c r="DM164" s="448"/>
      <c r="DN164" s="448"/>
      <c r="DO164" s="448"/>
      <c r="DP164" s="448"/>
      <c r="DQ164" s="448"/>
      <c r="DR164" s="448"/>
      <c r="DS164" s="448"/>
      <c r="DT164" s="448"/>
      <c r="DU164" s="448"/>
      <c r="DV164" s="448"/>
      <c r="DW164" s="448"/>
      <c r="DX164" s="448"/>
      <c r="DY164" s="448"/>
      <c r="DZ164" s="448"/>
      <c r="EA164" s="448"/>
      <c r="EB164" s="448"/>
      <c r="EC164" s="448"/>
      <c r="ED164" s="448"/>
      <c r="EE164" s="448"/>
      <c r="EF164" s="448"/>
      <c r="EG164" s="448"/>
      <c r="EH164" s="448"/>
      <c r="EI164" s="448"/>
      <c r="EJ164" s="448"/>
      <c r="EK164" s="448"/>
      <c r="EL164" s="448"/>
      <c r="EM164" s="448"/>
      <c r="EN164" s="448"/>
      <c r="EO164" s="448"/>
      <c r="EP164" s="448"/>
      <c r="EQ164" s="448"/>
      <c r="ER164" s="448"/>
      <c r="ES164" s="448"/>
      <c r="ET164" s="448"/>
      <c r="EU164" s="448"/>
      <c r="EV164" s="448"/>
      <c r="EW164" s="448"/>
      <c r="EX164" s="448"/>
      <c r="EY164" s="448"/>
      <c r="EZ164" s="448"/>
      <c r="FA164" s="448"/>
      <c r="FB164" s="448"/>
      <c r="FC164" s="448"/>
      <c r="FD164" s="448"/>
      <c r="FE164" s="448"/>
      <c r="FF164" s="448"/>
      <c r="FG164" s="448"/>
      <c r="FH164" s="448"/>
      <c r="FI164" s="448"/>
      <c r="FJ164" s="448"/>
      <c r="FK164" s="448"/>
      <c r="FL164" s="448"/>
      <c r="FM164" s="448"/>
      <c r="FN164" s="448"/>
      <c r="FO164" s="448"/>
      <c r="FP164" s="448"/>
      <c r="FQ164" s="448"/>
      <c r="FR164" s="448"/>
      <c r="FS164" s="448"/>
      <c r="FT164" s="448"/>
      <c r="FU164" s="448"/>
      <c r="FV164" s="448"/>
      <c r="FW164" s="448"/>
      <c r="FX164" s="448"/>
      <c r="FY164" s="448"/>
      <c r="FZ164" s="448"/>
      <c r="GA164" s="448"/>
      <c r="GB164" s="448"/>
      <c r="GC164" s="448"/>
      <c r="GD164" s="448"/>
      <c r="GE164" s="448"/>
      <c r="GF164" s="448"/>
      <c r="GG164" s="448"/>
      <c r="GH164" s="448"/>
      <c r="GI164" s="448"/>
      <c r="GJ164" s="448"/>
      <c r="GK164" s="448"/>
      <c r="GL164" s="448"/>
      <c r="GM164" s="448"/>
      <c r="GN164" s="448"/>
      <c r="GO164" s="448"/>
      <c r="GP164" s="448"/>
      <c r="GQ164" s="448"/>
      <c r="GR164" s="448"/>
      <c r="GS164" s="448"/>
      <c r="GT164" s="448"/>
      <c r="GU164" s="448"/>
      <c r="GV164" s="448"/>
      <c r="GW164" s="448"/>
      <c r="GX164" s="448"/>
      <c r="GY164" s="448"/>
      <c r="GZ164" s="448"/>
      <c r="HA164" s="448"/>
      <c r="HB164" s="448"/>
      <c r="HC164" s="448"/>
      <c r="HD164" s="448"/>
      <c r="HE164" s="448"/>
      <c r="HF164" s="448"/>
      <c r="HG164" s="448"/>
      <c r="HH164" s="448"/>
      <c r="HI164" s="448"/>
      <c r="HJ164" s="448"/>
      <c r="HK164" s="448"/>
      <c r="HL164" s="448"/>
      <c r="HM164" s="448"/>
      <c r="HN164" s="448"/>
      <c r="HO164" s="448"/>
      <c r="HP164" s="448"/>
      <c r="HQ164" s="448"/>
      <c r="HR164" s="448"/>
      <c r="HS164" s="448"/>
      <c r="HT164" s="448"/>
      <c r="HU164" s="448"/>
      <c r="HV164" s="448"/>
      <c r="HW164" s="448"/>
      <c r="HX164" s="448"/>
      <c r="HY164" s="448"/>
      <c r="HZ164" s="448"/>
      <c r="IA164" s="448"/>
      <c r="IB164" s="448"/>
      <c r="IC164" s="448"/>
      <c r="ID164" s="448"/>
      <c r="IE164" s="448"/>
      <c r="IF164" s="448"/>
      <c r="IG164" s="448"/>
      <c r="IH164" s="448"/>
      <c r="II164" s="448"/>
      <c r="IJ164" s="448"/>
      <c r="IK164" s="448"/>
      <c r="IL164" s="448"/>
      <c r="IM164" s="448"/>
      <c r="IN164" s="448"/>
      <c r="IO164" s="448"/>
      <c r="IP164" s="448"/>
      <c r="IQ164" s="448"/>
      <c r="IR164" s="448"/>
      <c r="IS164" s="448"/>
      <c r="IT164" s="448"/>
      <c r="IU164" s="448"/>
      <c r="IV164" s="448"/>
      <c r="IW164" s="448"/>
      <c r="IX164" s="448"/>
      <c r="IY164" s="448"/>
      <c r="IZ164" s="448"/>
      <c r="JA164" s="448"/>
    </row>
  </sheetData>
  <mergeCells count="147">
    <mergeCell ref="A153:D153"/>
    <mergeCell ref="N149:N150"/>
    <mergeCell ref="O149:O150"/>
    <mergeCell ref="P149:P150"/>
    <mergeCell ref="Q149:Q150"/>
    <mergeCell ref="R149:R150"/>
    <mergeCell ref="E149:E150"/>
    <mergeCell ref="F149:F150"/>
    <mergeCell ref="G149:G150"/>
    <mergeCell ref="H149:H150"/>
    <mergeCell ref="I149:I150"/>
    <mergeCell ref="J149:J150"/>
    <mergeCell ref="K149:K150"/>
    <mergeCell ref="A148:A149"/>
    <mergeCell ref="B148:B149"/>
    <mergeCell ref="C148:D148"/>
    <mergeCell ref="S111:S112"/>
    <mergeCell ref="A112:B112"/>
    <mergeCell ref="A147:D147"/>
    <mergeCell ref="N111:N112"/>
    <mergeCell ref="O111:O112"/>
    <mergeCell ref="P111:P112"/>
    <mergeCell ref="Q111:Q112"/>
    <mergeCell ref="R111:R112"/>
    <mergeCell ref="I111:I112"/>
    <mergeCell ref="J111:J112"/>
    <mergeCell ref="K111:K112"/>
    <mergeCell ref="L111:L112"/>
    <mergeCell ref="M111:M112"/>
    <mergeCell ref="E148:S148"/>
    <mergeCell ref="C149:C150"/>
    <mergeCell ref="D149:D150"/>
    <mergeCell ref="L149:L150"/>
    <mergeCell ref="M149:M150"/>
    <mergeCell ref="S149:S150"/>
    <mergeCell ref="A150:B150"/>
    <mergeCell ref="A109:S109"/>
    <mergeCell ref="A110:A111"/>
    <mergeCell ref="B110:B111"/>
    <mergeCell ref="C110:D110"/>
    <mergeCell ref="E110:S110"/>
    <mergeCell ref="C111:C112"/>
    <mergeCell ref="D111:D112"/>
    <mergeCell ref="E111:E112"/>
    <mergeCell ref="F111:F112"/>
    <mergeCell ref="G111:G112"/>
    <mergeCell ref="H111:H112"/>
    <mergeCell ref="P104:P105"/>
    <mergeCell ref="Q104:Q105"/>
    <mergeCell ref="H104:H105"/>
    <mergeCell ref="I104:I105"/>
    <mergeCell ref="J104:J105"/>
    <mergeCell ref="K104:K105"/>
    <mergeCell ref="L104:L105"/>
    <mergeCell ref="A102:D102"/>
    <mergeCell ref="A103:A104"/>
    <mergeCell ref="B103:B104"/>
    <mergeCell ref="C103:D103"/>
    <mergeCell ref="E103:S103"/>
    <mergeCell ref="C104:C105"/>
    <mergeCell ref="D104:D105"/>
    <mergeCell ref="G67:G68"/>
    <mergeCell ref="H67:H68"/>
    <mergeCell ref="I67:I68"/>
    <mergeCell ref="J67:J68"/>
    <mergeCell ref="A66:A67"/>
    <mergeCell ref="D67:D68"/>
    <mergeCell ref="M104:M105"/>
    <mergeCell ref="N104:N105"/>
    <mergeCell ref="O104:O105"/>
    <mergeCell ref="B66:B67"/>
    <mergeCell ref="C66:D66"/>
    <mergeCell ref="E66:S66"/>
    <mergeCell ref="C67:C68"/>
    <mergeCell ref="I60:I61"/>
    <mergeCell ref="J60:J61"/>
    <mergeCell ref="E60:E61"/>
    <mergeCell ref="A65:S65"/>
    <mergeCell ref="E104:E105"/>
    <mergeCell ref="R104:R105"/>
    <mergeCell ref="S104:S105"/>
    <mergeCell ref="A105:B105"/>
    <mergeCell ref="E67:E68"/>
    <mergeCell ref="P67:P68"/>
    <mergeCell ref="Q67:Q68"/>
    <mergeCell ref="R67:R68"/>
    <mergeCell ref="S67:S68"/>
    <mergeCell ref="A68:B68"/>
    <mergeCell ref="K67:K68"/>
    <mergeCell ref="L67:L68"/>
    <mergeCell ref="M67:M68"/>
    <mergeCell ref="N67:N68"/>
    <mergeCell ref="O67:O68"/>
    <mergeCell ref="F67:F68"/>
    <mergeCell ref="A58:D58"/>
    <mergeCell ref="M12:M13"/>
    <mergeCell ref="N12:N13"/>
    <mergeCell ref="O12:O13"/>
    <mergeCell ref="P12:P13"/>
    <mergeCell ref="Q12:Q13"/>
    <mergeCell ref="C12:C13"/>
    <mergeCell ref="D12:D13"/>
    <mergeCell ref="I12:I13"/>
    <mergeCell ref="J12:J13"/>
    <mergeCell ref="A59:A60"/>
    <mergeCell ref="B59:B60"/>
    <mergeCell ref="C59:D59"/>
    <mergeCell ref="E59:S59"/>
    <mergeCell ref="C60:C61"/>
    <mergeCell ref="D60:D61"/>
    <mergeCell ref="P60:P61"/>
    <mergeCell ref="Q60:Q61"/>
    <mergeCell ref="R60:R61"/>
    <mergeCell ref="S60:S61"/>
    <mergeCell ref="A61:B61"/>
    <mergeCell ref="K60:K61"/>
    <mergeCell ref="L60:L61"/>
    <mergeCell ref="M60:M61"/>
    <mergeCell ref="N60:N61"/>
    <mergeCell ref="O60:O61"/>
    <mergeCell ref="F60:F61"/>
    <mergeCell ref="G60:G61"/>
    <mergeCell ref="H60:H61"/>
    <mergeCell ref="A155:B155"/>
    <mergeCell ref="C155:G155"/>
    <mergeCell ref="A156:B156"/>
    <mergeCell ref="A157:B157"/>
    <mergeCell ref="C157:D157"/>
    <mergeCell ref="C2:D2"/>
    <mergeCell ref="T11:T13"/>
    <mergeCell ref="E11:S11"/>
    <mergeCell ref="E12:E13"/>
    <mergeCell ref="F12:F13"/>
    <mergeCell ref="G12:G13"/>
    <mergeCell ref="A13:B13"/>
    <mergeCell ref="A8:G8"/>
    <mergeCell ref="A11:A12"/>
    <mergeCell ref="B11:B12"/>
    <mergeCell ref="C11:D11"/>
    <mergeCell ref="A10:S10"/>
    <mergeCell ref="H12:H13"/>
    <mergeCell ref="K12:K13"/>
    <mergeCell ref="L12:L13"/>
    <mergeCell ref="R12:R13"/>
    <mergeCell ref="S12:S13"/>
    <mergeCell ref="F104:F105"/>
    <mergeCell ref="G104:G105"/>
  </mergeCells>
  <pageMargins left="0.7" right="0.7" top="0.75" bottom="0.75" header="0.3" footer="0.3"/>
  <pageSetup paperSize="9" scale="44" fitToHeight="0" orientation="landscape" verticalDpi="4294967295"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проекты 2019</vt:lpstr>
      <vt:lpstr>ПК1 (1,2,3,4,5 этапы)</vt:lpstr>
      <vt:lpstr>ПК2 (1,2,3 этапы)</vt:lpstr>
      <vt:lpstr>'ПК1 (1,2,3,4,5 этапы)'!Область_печати</vt:lpstr>
      <vt:lpstr>'проекты 2019'!Область_печати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Khafizov Aydar</dc:creator>
  <cp:lastModifiedBy>Kopylevskiy Aleksey</cp:lastModifiedBy>
  <cp:lastPrinted>2021-01-22T15:43:19Z</cp:lastPrinted>
  <dcterms:created xsi:type="dcterms:W3CDTF">2017-06-06T14:27:54Z</dcterms:created>
  <dcterms:modified xsi:type="dcterms:W3CDTF">2021-01-22T15:43:23Z</dcterms:modified>
</cp:coreProperties>
</file>